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6410" windowHeight="2910"/>
  </bookViews>
  <sheets>
    <sheet name="華藝459筆459冊" sheetId="1" r:id="rId1"/>
  </sheets>
  <definedNames>
    <definedName name="_xlnm._FilterDatabase" localSheetId="0" hidden="1">華藝459筆459冊!$A$1:$N$453</definedName>
  </definedNames>
  <calcPr calcId="125725"/>
</workbook>
</file>

<file path=xl/calcChain.xml><?xml version="1.0" encoding="utf-8"?>
<calcChain xmlns="http://schemas.openxmlformats.org/spreadsheetml/2006/main">
  <c r="N456" i="1"/>
  <c r="N460"/>
  <c r="N459"/>
  <c r="N458"/>
  <c r="N457"/>
  <c r="N455"/>
  <c r="N454"/>
  <c r="N453"/>
  <c r="N260" l="1"/>
  <c r="N56" l="1"/>
  <c r="N6" l="1"/>
  <c r="N2"/>
  <c r="N4"/>
  <c r="N3"/>
  <c r="N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</calcChain>
</file>

<file path=xl/sharedStrings.xml><?xml version="1.0" encoding="utf-8"?>
<sst xmlns="http://schemas.openxmlformats.org/spreadsheetml/2006/main" count="4166" uniqueCount="1575">
  <si>
    <t>主題</t>
  </si>
  <si>
    <t>冊數</t>
  </si>
  <si>
    <t>Arts &amp; Humanities &amp; Social Science</t>
  </si>
  <si>
    <t>Medicine</t>
  </si>
  <si>
    <t>Science &amp; Technology</t>
  </si>
  <si>
    <t>H41 管理一（人資、組織行為、策略管理、國企、醫管、科管）</t>
  </si>
  <si>
    <t>H40 財金及會計</t>
  </si>
  <si>
    <t>H12 心理學</t>
  </si>
  <si>
    <t>B1030B0 中醫藥</t>
  </si>
  <si>
    <t>E09 土木、水利、工程</t>
  </si>
  <si>
    <t>B3010E0 食品及農化</t>
  </si>
  <si>
    <t>H42 管理二（行銷、生管、資管、交管、作業研究/數量方法）</t>
  </si>
  <si>
    <t>H22 區域研究及地理</t>
  </si>
  <si>
    <t>H14 政治學</t>
  </si>
  <si>
    <t>H01 文學一(中國文學、台灣文學、原住民文學)</t>
  </si>
  <si>
    <t>H17 社會學</t>
  </si>
  <si>
    <t>H06 歷史學</t>
  </si>
  <si>
    <t>H08 哲學</t>
  </si>
  <si>
    <t>H23 藝術學</t>
  </si>
  <si>
    <t>H04 語言學</t>
  </si>
  <si>
    <t>萬卷樓圖書股份有限公司</t>
  </si>
  <si>
    <t>大都會文化事業有限公司</t>
  </si>
  <si>
    <t>秀威出版</t>
  </si>
  <si>
    <t>菁品文化事業有限公司</t>
  </si>
  <si>
    <t>H04語言學</t>
  </si>
  <si>
    <t>哈福文化</t>
  </si>
  <si>
    <t>李佳東</t>
  </si>
  <si>
    <t>傅立德</t>
  </si>
  <si>
    <t>華志文化事業有限公司</t>
  </si>
  <si>
    <t>朱讌欣, 渡邊由里</t>
  </si>
  <si>
    <t>德威國際文化事業有限公司</t>
  </si>
  <si>
    <t>陳依僑</t>
  </si>
  <si>
    <t>最新自助旅行英語</t>
  </si>
  <si>
    <t>金塊文化事業有限公司</t>
  </si>
  <si>
    <t>陳堅真</t>
  </si>
  <si>
    <t>張蓓貞, 黃莉萍</t>
  </si>
  <si>
    <t>劉炯朗</t>
  </si>
  <si>
    <t>財團法人中國生產力中心</t>
  </si>
  <si>
    <t xml:space="preserve">哈福企業有限公司 </t>
  </si>
  <si>
    <t>風向球文化事業有限公司</t>
  </si>
  <si>
    <t>中華民國對外貿易發展協會</t>
  </si>
  <si>
    <t>今周刊出版社股份有限公司</t>
  </si>
  <si>
    <t>時報文化出版企業股份有限公司</t>
  </si>
  <si>
    <t>財團法人基督教台灣信義會附設道聲出版社</t>
  </si>
  <si>
    <t>秀威資訊科技(股)公司</t>
  </si>
  <si>
    <t>漫遊者文化事業股份有限公司</t>
  </si>
  <si>
    <t>馮麗莎</t>
  </si>
  <si>
    <t>B1020D1 骨科</t>
  </si>
  <si>
    <t>橡實文化</t>
  </si>
  <si>
    <t>&lt;&lt;大學.中庸&gt;&gt;應該這樣讀</t>
  </si>
  <si>
    <t>張子維</t>
  </si>
  <si>
    <t>知青頻道出版有限公司</t>
  </si>
  <si>
    <t>&lt;&lt;水滸&gt;&gt;裡不為人知的北宋往事</t>
  </si>
  <si>
    <t>夜狼嘯西風</t>
  </si>
  <si>
    <t>香港中和出版有限公司</t>
  </si>
  <si>
    <t>&lt;&lt;呂氏春秋&gt;&gt;管窺</t>
  </si>
  <si>
    <t>何志華</t>
  </si>
  <si>
    <t>中華書局(香港)有限公司</t>
  </si>
  <si>
    <t>&lt;&lt;孟子&gt;&gt;應該這樣讀</t>
  </si>
  <si>
    <t>H15 經濟學</t>
  </si>
  <si>
    <t>&lt;&lt;無窮&gt;&gt;的盼望--香港貧窮問題探析</t>
  </si>
  <si>
    <t>黃洪</t>
  </si>
  <si>
    <t>&lt;&lt;華僑日報&gt;&gt;與香港華人社會(1925--1995)</t>
  </si>
  <si>
    <t>丁潔</t>
  </si>
  <si>
    <t>三聯書店(香港)有限公司</t>
  </si>
  <si>
    <t>&lt;&lt;論語&gt;&gt;應該這樣讀</t>
  </si>
  <si>
    <t>&lt;&lt;糖果&gt;&gt;心理學3: 每天5分鐘,學會情緒掌控術</t>
  </si>
  <si>
    <t>王劍輝</t>
  </si>
  <si>
    <t>100童話仙境: 苗栗陶藝展</t>
  </si>
  <si>
    <t>鄭志強, 林雅玲, 張淑華, 王淑敏, 吳雪玲, 李彩嘉..</t>
  </si>
  <si>
    <t>國立臺灣工藝研究發展中心</t>
  </si>
  <si>
    <t>10關鍵,讓孩子的行為不失控</t>
  </si>
  <si>
    <t>陳怡平</t>
  </si>
  <si>
    <t>H11 教育學</t>
  </si>
  <si>
    <t>12年國教: 學習的革命</t>
  </si>
  <si>
    <t>高至豪</t>
  </si>
  <si>
    <t>凱信企業管理顧問有限公司</t>
  </si>
  <si>
    <t>13把開啟心靈感受的鑰匙: 幫我渡過關卡的&lt;&lt;心理防衛機轉&gt;&gt;</t>
  </si>
  <si>
    <t>任兆璋</t>
  </si>
  <si>
    <t>財團法人台北市任兆璋修女林美智老師教育基金會</t>
  </si>
  <si>
    <t>1949年以來中國在西方的形象</t>
  </si>
  <si>
    <t>2010.2011法教與民俗信仰學術研討會論文集</t>
  </si>
  <si>
    <t>臺灣民俗信仰學會</t>
  </si>
  <si>
    <t>文津出版社有限公司</t>
  </si>
  <si>
    <t>2014台灣產業群聚發展地圖(2014Taiwan Cluster Mapping)</t>
  </si>
  <si>
    <t>陳嘉茹</t>
  </si>
  <si>
    <t>財團法人工業技術研究院</t>
  </si>
  <si>
    <t>H05 文學二(外國文學、性別研究、文化研究)</t>
  </si>
  <si>
    <t>2014當代客家文學</t>
  </si>
  <si>
    <t>黃子堯</t>
  </si>
  <si>
    <t>台灣客家筆會</t>
  </si>
  <si>
    <t>M01 統計</t>
  </si>
  <si>
    <t>2015中華信評評等報告年鑑</t>
  </si>
  <si>
    <t>中華信用評等股份有限公司</t>
  </si>
  <si>
    <t>20幾歲定好位,30幾歲有地位: 25個不可不知的職場潛規則</t>
  </si>
  <si>
    <t>蕭福松</t>
  </si>
  <si>
    <t>26: 當福爾摩莎變成&lt;&lt;輻爾謀殺&gt;&gt;</t>
  </si>
  <si>
    <t>張啟疆</t>
  </si>
  <si>
    <t>柿子文化事業有限公司</t>
  </si>
  <si>
    <t>30年代現代派詩學與中西詩學</t>
  </si>
  <si>
    <t>曹萬生</t>
  </si>
  <si>
    <t>30秒,告別壞心情: 100招教你調節好心情</t>
  </si>
  <si>
    <t>田超穎</t>
  </si>
  <si>
    <t>30個臺灣地景故事</t>
  </si>
  <si>
    <t>管家琪</t>
  </si>
  <si>
    <t>幼獅文化事業股份有限公司</t>
  </si>
  <si>
    <t>30歲知道就慢了的36招創富法則</t>
  </si>
  <si>
    <t>318佔領立法院: 看見希望世代</t>
  </si>
  <si>
    <t>劉定綱</t>
  </si>
  <si>
    <t>奇異果文創事業有限公司</t>
  </si>
  <si>
    <t>35歲前搶救零存款</t>
  </si>
  <si>
    <t>方天龍</t>
  </si>
  <si>
    <t>3D--IC先進製程來臨對我國材料與設備產業之商機探討</t>
  </si>
  <si>
    <t>張致吉</t>
  </si>
  <si>
    <t>3年後,你的工作還在嗎?―掌握關鍵職能,迎向工匠.總管與行腳商人的時代</t>
  </si>
  <si>
    <t>姚詩豪, 張國洋</t>
  </si>
  <si>
    <t>42 招改變抱怨的心: 與其抱怨,不如改變</t>
  </si>
  <si>
    <t>林杰</t>
  </si>
  <si>
    <t>45歲前做對9件事存摺多1000萬</t>
  </si>
  <si>
    <t>謝富旭, 徐磊瑄</t>
  </si>
  <si>
    <t>50招提升孩子的表達力</t>
  </si>
  <si>
    <t>俞慧霞</t>
  </si>
  <si>
    <t>50招提升孩子的記憶力</t>
  </si>
  <si>
    <t>石娟</t>
  </si>
  <si>
    <t>53 招不抱怨心理調適法</t>
  </si>
  <si>
    <t>69 個走出心靈困惑的心理解析: 做自己的心靈導師</t>
  </si>
  <si>
    <t>71個肯定自己的心理品質: 這個世界總有你的位置</t>
  </si>
  <si>
    <t>72招不生氣情緒管理法</t>
  </si>
  <si>
    <t>李韜</t>
  </si>
  <si>
    <t>Basic Reader Close Master英文克漏字總動員</t>
  </si>
  <si>
    <t>空中美語叢書編輯群</t>
  </si>
  <si>
    <t>空中美語文教事業股份有限公司</t>
  </si>
  <si>
    <t>CLOZE MASTER克漏字總動員</t>
  </si>
  <si>
    <t>Yinghuei, Chen ; Alisa, Tu ; J</t>
  </si>
  <si>
    <t>Facebook文案讚!: 人財兩得的網路文案經營術</t>
  </si>
  <si>
    <t>唐崇達</t>
  </si>
  <si>
    <t>渠成文化</t>
  </si>
  <si>
    <t>iPhone幻妙攝影</t>
  </si>
  <si>
    <t>萬里機構出版有限公司</t>
  </si>
  <si>
    <t>陳志逵</t>
  </si>
  <si>
    <t>力得文化</t>
  </si>
  <si>
    <t>Plus!高劑量簡報英文: 不簡單的英文簡報</t>
  </si>
  <si>
    <t>洪子健 ; Chou, Teresa</t>
  </si>
  <si>
    <t>Chou, Roger</t>
  </si>
  <si>
    <t>TQM在淡江: 感動服務</t>
  </si>
  <si>
    <t>張家宜</t>
  </si>
  <si>
    <t>淡江大學出版中心</t>
  </si>
  <si>
    <t>Wang Dan'page: 王丹臉書精選輯</t>
  </si>
  <si>
    <t>王丹</t>
  </si>
  <si>
    <t>一天一個睡前故事</t>
  </si>
  <si>
    <t>江慧</t>
  </si>
  <si>
    <t>李亞暉</t>
  </si>
  <si>
    <t>一本讀懂中國文學史</t>
  </si>
  <si>
    <t>潘步釗</t>
  </si>
  <si>
    <t>一看就會的說話之道: 黃金比例說話攻心術</t>
  </si>
  <si>
    <t>唐牧心</t>
  </si>
  <si>
    <t>樂果文化</t>
  </si>
  <si>
    <t>一個人住的幸福--臺灣女孩的北京漂流記</t>
  </si>
  <si>
    <t>高小木</t>
  </si>
  <si>
    <t>一開口就會的銀行英語</t>
  </si>
  <si>
    <t>伯斯特.季薇(Paul James Borst)</t>
  </si>
  <si>
    <t>常安陸</t>
  </si>
  <si>
    <t>蘇慶彬</t>
  </si>
  <si>
    <t>林惠真</t>
  </si>
  <si>
    <t>桂冠圖書(林惠真)</t>
  </si>
  <si>
    <t>何應欽</t>
  </si>
  <si>
    <t>三國演義的人生64個感悟</t>
  </si>
  <si>
    <t>秦漢唐</t>
  </si>
  <si>
    <t>文經閣</t>
  </si>
  <si>
    <t>三國管理智慧</t>
  </si>
  <si>
    <t>張玉斌</t>
  </si>
  <si>
    <t>上帝的自我介紹: 新約中的福音</t>
  </si>
  <si>
    <t>張立人</t>
  </si>
  <si>
    <t>心靈工坊文化事業股份有限公司</t>
  </si>
  <si>
    <t>口香糖為何放在收銀旁--揭開消費心理學的107個秘密</t>
  </si>
  <si>
    <t>何躍青</t>
  </si>
  <si>
    <t>好優文化</t>
  </si>
  <si>
    <t>土耳其: 歐亞文化的邂逅</t>
  </si>
  <si>
    <t>國立臺北藝術大學文化資源學院, 周英戀</t>
  </si>
  <si>
    <t>國立臺北藝術大學</t>
  </si>
  <si>
    <t>大哥哥.大姐姐,請看看: 我們很棒!: 14 個特殊教育的心路故事,點亮社會的角落</t>
  </si>
  <si>
    <t>張慧如</t>
  </si>
  <si>
    <t>開始出版有限公司</t>
  </si>
  <si>
    <t>大腦記憶活化術: 增強記憶力的生活方式</t>
  </si>
  <si>
    <t>高國偉</t>
  </si>
  <si>
    <t>王乾任</t>
  </si>
  <si>
    <t>大學通識教育的理念與實踐</t>
  </si>
  <si>
    <t>黃俊傑</t>
  </si>
  <si>
    <t>國立臺灣大學出版中心</t>
  </si>
  <si>
    <t>大學通識教育探索: 臺灣經驗與啟示</t>
  </si>
  <si>
    <t>大學微微疼</t>
  </si>
  <si>
    <t>微疼</t>
  </si>
  <si>
    <t>大觀紅樓(綜論卷)</t>
  </si>
  <si>
    <t>歐麗娟</t>
  </si>
  <si>
    <t>鄭絜心</t>
  </si>
  <si>
    <t>女人不笨: 幸福其實有辦法</t>
  </si>
  <si>
    <t>蕭合儀, 蔡志雄</t>
  </si>
  <si>
    <t>女人的房間</t>
  </si>
  <si>
    <t>彭怡平</t>
  </si>
  <si>
    <t>南方家園文化事業有限公司</t>
  </si>
  <si>
    <t>女守富不敗保錢術: 女人必防的18個花錢陷阱</t>
  </si>
  <si>
    <t>張倩華</t>
  </si>
  <si>
    <t>好人出版</t>
  </si>
  <si>
    <t>小丑之花: 太宰治&lt;&lt;人間失格&gt;&gt;創作原型</t>
  </si>
  <si>
    <t>太宰治</t>
  </si>
  <si>
    <t>大牌出版</t>
  </si>
  <si>
    <t>小資女孩向錢衝: 寫給女人的投資理財書</t>
  </si>
  <si>
    <t>張雪</t>
  </si>
  <si>
    <t>小資首購術: 敗犬變屋婆</t>
  </si>
  <si>
    <t>賴淑惠</t>
  </si>
  <si>
    <t>智庫雲端有限公司</t>
  </si>
  <si>
    <t>不用再為錢工作: 邁向富裕自由的10堂課</t>
  </si>
  <si>
    <t>路守治Luke</t>
  </si>
  <si>
    <t>不存在的旅行</t>
  </si>
  <si>
    <t>柴路得</t>
  </si>
  <si>
    <t>不怕賠光口袋,就怕用錯心態!</t>
  </si>
  <si>
    <t>林有田</t>
  </si>
  <si>
    <t>匠心文化創意行銷有限公司</t>
  </si>
  <si>
    <t>不趕路的親子休日: Selena的旅行提案x手作體驗x親子對話</t>
  </si>
  <si>
    <t>洪淑青Selena Hung</t>
  </si>
  <si>
    <t>董立坤</t>
  </si>
  <si>
    <t>中國人最該讀的歷史常識</t>
  </si>
  <si>
    <t>于帆, 張曉靜</t>
  </si>
  <si>
    <t>大地出版社有限公司</t>
  </si>
  <si>
    <t>中華民國建國一百週年軍事史編篆小組</t>
  </si>
  <si>
    <t>老戰友工作室</t>
  </si>
  <si>
    <t>中觀: 解讀龍樹菩薩&lt;&lt;中論&gt;&gt;27道題</t>
  </si>
  <si>
    <t>紹隆桂(Shōryū Katsura), 西德里茨馬克(Ma</t>
  </si>
  <si>
    <t>劉再復</t>
  </si>
  <si>
    <t>今天學股票明天就進場</t>
  </si>
  <si>
    <t>陳彥禎</t>
  </si>
  <si>
    <t>公民社會: 中國大陸與港澳台</t>
  </si>
  <si>
    <t>郝志東</t>
  </si>
  <si>
    <t>八方文化創作室</t>
  </si>
  <si>
    <t>公共治理的向度</t>
  </si>
  <si>
    <t>馬亮</t>
  </si>
  <si>
    <t>香港教育圖書公司</t>
  </si>
  <si>
    <t>六四備忘錄</t>
  </si>
  <si>
    <t>切貨擺攤賺大錢</t>
  </si>
  <si>
    <t>林福歌</t>
  </si>
  <si>
    <t>榮益出版社</t>
  </si>
  <si>
    <t>王右君, 吳玫瑛, 林秀青, 林宗瑩, 范慧敏, 徐珊惠</t>
  </si>
  <si>
    <t>國立成功大學通識教育中心(巨流)</t>
  </si>
  <si>
    <t>反過來想就對了</t>
  </si>
  <si>
    <t>駱芳美</t>
  </si>
  <si>
    <t>王擁軍</t>
  </si>
  <si>
    <t>心: 夏目漱石探究人性代表作</t>
  </si>
  <si>
    <t>文學歷史思想: 中西比較研究</t>
  </si>
  <si>
    <t>張隆溪</t>
  </si>
  <si>
    <t>吳偉明</t>
  </si>
  <si>
    <t>商務印書館(香港)有限公司</t>
  </si>
  <si>
    <t>程瑛, 山旭</t>
  </si>
  <si>
    <t>日本論----在&lt;&lt;反日&gt;&gt;與&lt;&lt;哈日&gt;&gt;之間的經典論述</t>
  </si>
  <si>
    <t>戴季陶</t>
  </si>
  <si>
    <t>以動物為師--向動物學習企業過冬的生存法則</t>
  </si>
  <si>
    <t>王汝中</t>
  </si>
  <si>
    <t>以植物為師--向植物學習嚴冬過後企業發展策略</t>
  </si>
  <si>
    <t>半澤的&lt;&lt;加倍奉還&gt;&gt;,只會讓你加速滅亡: 半澤直樹不敢說透的36個職場&lt;&lt;灰規則&gt;&gt;</t>
  </si>
  <si>
    <t>羅毅</t>
  </si>
  <si>
    <t>智言館</t>
  </si>
  <si>
    <t>古文觀止精讀</t>
  </si>
  <si>
    <t>黃坤堯</t>
  </si>
  <si>
    <t>句型達人通Mastering Sentence Patterns (Basic)</t>
  </si>
  <si>
    <t>叩問無常--一切都是最好的安排</t>
  </si>
  <si>
    <t>只差一件龍袍--皇帝背後的權勢人物</t>
  </si>
  <si>
    <t>楊書銘</t>
  </si>
  <si>
    <t>林孝庭</t>
  </si>
  <si>
    <t>台灣人力資源管理與組織行為研究回顧</t>
  </si>
  <si>
    <t>吳宗祐, 林惠彥, 陸洛等</t>
  </si>
  <si>
    <t>Airiti Press Inc.</t>
  </si>
  <si>
    <t>B1020D3 婦產科</t>
  </si>
  <si>
    <t>陳菁徽</t>
  </si>
  <si>
    <t>資料夾文化</t>
  </si>
  <si>
    <t>四十自述</t>
  </si>
  <si>
    <t>胡適</t>
  </si>
  <si>
    <t>黃炘強</t>
  </si>
  <si>
    <t>圓方出版社(香港)有限公司-知出版社</t>
  </si>
  <si>
    <t>平面國: 向上,而非向北</t>
  </si>
  <si>
    <t>艾勃特.愛德溫.A(Edwin Abbott Abbott)</t>
  </si>
  <si>
    <t>魔酒出版</t>
  </si>
  <si>
    <t>打通東協醫藥市場任督二脈: 醫療法規與通路布局之解析--印尼</t>
  </si>
  <si>
    <t>范涵柔, 謝秀欣, 黃彥臻</t>
  </si>
  <si>
    <t>打通東協醫藥市場任督二脈: 醫療法規與通路布局之解析--泰國</t>
  </si>
  <si>
    <t>打造新五力競爭力: +.--.x.÷</t>
  </si>
  <si>
    <t>張寶誠</t>
  </si>
  <si>
    <t>H13 法律學</t>
  </si>
  <si>
    <t>未竟的遺願: 十五堂遺囑課,教我們無憾而微笑地離開</t>
  </si>
  <si>
    <t>連世昌</t>
  </si>
  <si>
    <t>大鼎文化</t>
  </si>
  <si>
    <t>卡斯騰.法蘭克(Frank Karsten), 貝克曼.卡洛</t>
  </si>
  <si>
    <t>民主民生的經濟解讀</t>
  </si>
  <si>
    <t>雷鼎鳴</t>
  </si>
  <si>
    <t>生命,才是最值得去的地方: 敘事治療與旅行的相遇</t>
  </si>
  <si>
    <t>黃錦敦</t>
  </si>
  <si>
    <t>張老師文化事業股份有限公司</t>
  </si>
  <si>
    <t>生命中的美好陪伴: 看不見的單親爸爸與亞斯伯格兒子</t>
  </si>
  <si>
    <t>黃建興</t>
  </si>
  <si>
    <t>新自然主義股份有限公司</t>
  </si>
  <si>
    <t>生命中特殊的一年: 隱地2013年札記</t>
  </si>
  <si>
    <t>隱地</t>
  </si>
  <si>
    <t>爾雅出版社有限公司</t>
  </si>
  <si>
    <t>生命詩情</t>
  </si>
  <si>
    <t>余德慧</t>
  </si>
  <si>
    <t>香港急症醫學會</t>
  </si>
  <si>
    <t>生涯規劃</t>
  </si>
  <si>
    <t>林綺雲, 李玉嬋, 李佩怡, 李詠慧</t>
  </si>
  <si>
    <t>華都文化事業有限公司</t>
  </si>
  <si>
    <t>生產部流程規範化管理(增訂二版)</t>
  </si>
  <si>
    <t>劉福海</t>
  </si>
  <si>
    <t>憲業企管顧問有限公司</t>
  </si>
  <si>
    <t>生態與文化遺產--中日及港台的經驗與研究</t>
  </si>
  <si>
    <t>用薪水理出富人生: 不景氣的薪水理財術</t>
  </si>
  <si>
    <t>唐潔如</t>
  </si>
  <si>
    <t>先秦兩漢學術思想蠡測</t>
  </si>
  <si>
    <t>蔣重躍</t>
  </si>
  <si>
    <t>華藝學術出版社(Airiti Press Inc.)</t>
  </si>
  <si>
    <t>全球化下兩岸文創新趨勢</t>
  </si>
  <si>
    <t>黃宗潔, 林昭宏, 王怡惠等</t>
  </si>
  <si>
    <t>全球化時代大學通識教育的新挑戰</t>
  </si>
  <si>
    <t>印度迷途</t>
  </si>
  <si>
    <t>喜菡</t>
  </si>
  <si>
    <t>大憨蓮文化(喜菡)</t>
  </si>
  <si>
    <t>危機管理案例精華</t>
  </si>
  <si>
    <t>李家修</t>
  </si>
  <si>
    <t>吃出&lt;&lt;錢&gt;&gt;途: 5W1H,教你吃一頓飯賺到翻倍業績</t>
  </si>
  <si>
    <t>吳睿穎</t>
  </si>
  <si>
    <t>回向傳統: 儒學的哲思</t>
  </si>
  <si>
    <t>陳來</t>
  </si>
  <si>
    <t>在世界盡頭遇見臺灣</t>
  </si>
  <si>
    <t>羅聿</t>
  </si>
  <si>
    <t>國立清華大學出版社</t>
  </si>
  <si>
    <t>在臺漢學家學思歷程</t>
  </si>
  <si>
    <t>潘朝陽</t>
  </si>
  <si>
    <t>好習慣養成術</t>
  </si>
  <si>
    <t>張小雪</t>
  </si>
  <si>
    <t>如何訓練幽默口才</t>
  </si>
  <si>
    <t>牧童</t>
  </si>
  <si>
    <t>如何診斷企業財務狀況</t>
  </si>
  <si>
    <t>李得財, 許中信</t>
  </si>
  <si>
    <t>如何選人.育人.用人.留人.辭人</t>
  </si>
  <si>
    <t>鄭華陽</t>
  </si>
  <si>
    <t>存對一支股躺著也能賺</t>
  </si>
  <si>
    <t>林一熊</t>
  </si>
  <si>
    <t>宅男宅女症候群: 與社交焦慮症共處</t>
  </si>
  <si>
    <t>林朝誠</t>
  </si>
  <si>
    <t>安泰福祥--活用莊子心理學</t>
  </si>
  <si>
    <t>江紹倫</t>
  </si>
  <si>
    <t>有效導正孩子50種壞習慣</t>
  </si>
  <si>
    <t>許育成</t>
  </si>
  <si>
    <t>老師不會教的職場哲學</t>
  </si>
  <si>
    <t>楊家誠</t>
  </si>
  <si>
    <t>考生必備的滿分食單</t>
  </si>
  <si>
    <t>陳柏儒</t>
  </si>
  <si>
    <t>E08 資訊</t>
  </si>
  <si>
    <t>自己寫Games谷歌蘋果賣</t>
  </si>
  <si>
    <t>陳繼庭, 巫詠茵</t>
  </si>
  <si>
    <t>萬里機構出版有限公司-萬里書店</t>
  </si>
  <si>
    <t>HA3 圖書資訊學</t>
  </si>
  <si>
    <t>自己寫書Google賣</t>
  </si>
  <si>
    <t>周桂明</t>
  </si>
  <si>
    <t>舌戰的技巧--從中國辯詞名篇學辯論</t>
  </si>
  <si>
    <t>李天道</t>
  </si>
  <si>
    <t>舌戰的技巧--從外國辯詞名篇學辯論</t>
  </si>
  <si>
    <t>行銷之神: 世界頂尖推銷大師的致勝祕笈</t>
  </si>
  <si>
    <t>李津</t>
  </si>
  <si>
    <t>行銷部流程規範化管理(增訂二版)</t>
  </si>
  <si>
    <t>王瑞德</t>
  </si>
  <si>
    <t>西點軍校公開課</t>
  </si>
  <si>
    <t>麥迪</t>
  </si>
  <si>
    <t>佔中運動實錄</t>
  </si>
  <si>
    <t>江明</t>
  </si>
  <si>
    <t>你也可以快樂喔!----圖解正向心理學</t>
  </si>
  <si>
    <t>張建華</t>
  </si>
  <si>
    <t>你的生命意義,由你決定</t>
  </si>
  <si>
    <t>阿德勒</t>
  </si>
  <si>
    <t>人本自然文化事業有限公司</t>
  </si>
  <si>
    <t>兵書上的戰車--宋代的&lt;&lt;孫子兵法&gt;&gt;研究</t>
  </si>
  <si>
    <t>邱逸</t>
  </si>
  <si>
    <t>我以前和你一樣也是個菜鳥,直到我的膝蓋中了一箭: 搞懂6堂職場課x10種必備技,各行各業都要你!</t>
  </si>
  <si>
    <t>沐風文化出版有限公司</t>
  </si>
  <si>
    <t>我的學思歷程8</t>
  </si>
  <si>
    <t>陳長文, 翁岳生, 林百里</t>
  </si>
  <si>
    <t>B101008 保健營養</t>
  </si>
  <si>
    <t>我是怎樣恢復健康的</t>
  </si>
  <si>
    <t>舒新城</t>
  </si>
  <si>
    <t>我們的小幸福,小經濟: 9個社會企業的熱血,追夢實戰故事</t>
  </si>
  <si>
    <t>胡哲生, 梁瓊丹, 卓秀足, 吳宗昇</t>
  </si>
  <si>
    <t>行政院研究發展考核委員會</t>
  </si>
  <si>
    <t>我發現.我看見.在台灣</t>
  </si>
  <si>
    <t>張又穎</t>
  </si>
  <si>
    <t>李提摩太在中國</t>
  </si>
  <si>
    <t>蘇慧廉</t>
  </si>
  <si>
    <t>沒本錢,照樣創業賺大錢 : &lt;&lt;零成本&gt;&gt;創業致富的七堂課</t>
  </si>
  <si>
    <t>狄驤</t>
  </si>
  <si>
    <t>沒在怕!第一次帶英語辯論就上手: 政策性辯論指導老師教戰手冊</t>
  </si>
  <si>
    <t>常紹如</t>
  </si>
  <si>
    <t>文鶴出版有限公司</t>
  </si>
  <si>
    <t>男婚女嫁禮儀事典</t>
  </si>
  <si>
    <t>徐嘉儀, 黃震宇</t>
  </si>
  <si>
    <t>萬里機構出版有限公司-得利書局</t>
  </si>
  <si>
    <t>身體與符號建構: 重讀中國現代女性文學</t>
  </si>
  <si>
    <t>林幸謙</t>
  </si>
  <si>
    <t>來自天地的感動</t>
  </si>
  <si>
    <t>柯內爾.約瑟夫(Joseph Bharat Cornell)</t>
  </si>
  <si>
    <t>到日本玩: 自助旅行日語</t>
  </si>
  <si>
    <t>到法國玩: 自助旅行法語</t>
  </si>
  <si>
    <t>林曉葳, Andre Martin</t>
  </si>
  <si>
    <t>到德國玩: 自助旅行德語</t>
  </si>
  <si>
    <t xml:space="preserve">魏立言, MullerGlen </t>
  </si>
  <si>
    <t>周易知行</t>
  </si>
  <si>
    <t>何文匯</t>
  </si>
  <si>
    <t>孟買春秋: 台灣太太樂活印度</t>
  </si>
  <si>
    <t>喬伊斯</t>
  </si>
  <si>
    <t>木馬文化事業股份有限公司</t>
  </si>
  <si>
    <t>征服壓力100個心理法則</t>
  </si>
  <si>
    <t>意達</t>
  </si>
  <si>
    <t>房市泡沫來了!我該逃命,還是逢低搶進?: 大崩盤時代買屋租屋的險中求勝術</t>
  </si>
  <si>
    <t>Dolin66</t>
  </si>
  <si>
    <t>房地產交易的關鍵報告: 破解房產交易常見的6大法律問題</t>
  </si>
  <si>
    <t>拒秦興漢和應對佛教的儒家哲學: 從董仲舒到陸象山</t>
  </si>
  <si>
    <t>張祥龍</t>
  </si>
  <si>
    <t>明治日本における台湾像の形成: 新聞メディアによる1874 年&lt;&lt;台湾事件&gt;&gt;の表象</t>
  </si>
  <si>
    <t>陳萱</t>
  </si>
  <si>
    <t>東亞世界: 政治.軍事.文化</t>
  </si>
  <si>
    <t>周佳榮</t>
  </si>
  <si>
    <t>爸媽必須懂的45種肯定話術</t>
  </si>
  <si>
    <t>陳孜虹</t>
  </si>
  <si>
    <t>社會心理學: 掌握現代生活的必修課程</t>
  </si>
  <si>
    <t>林仁和</t>
  </si>
  <si>
    <t>心理出版社股份有限公司</t>
  </si>
  <si>
    <t>芥川龍之介文學中的身體論述</t>
  </si>
  <si>
    <t>王綉線</t>
  </si>
  <si>
    <t>B1020A8 血液科腫瘤科風濕免疫及感染</t>
  </si>
  <si>
    <t>前10大癌症: 神奇30穴關鍵醫療</t>
  </si>
  <si>
    <t>李強生</t>
  </si>
  <si>
    <t>桂氏文化事業有限公司</t>
  </si>
  <si>
    <t>品格塑造: 塔斯克基師範工業學院創辦人的週日演說</t>
  </si>
  <si>
    <t>華盛頓布克</t>
  </si>
  <si>
    <t>冠橙出版有限公司</t>
  </si>
  <si>
    <t>哈佛領導力課程</t>
  </si>
  <si>
    <t>余文豪</t>
  </si>
  <si>
    <t>HA2 體育學</t>
  </si>
  <si>
    <t>哈達瑜伽: 練什麼?為何要練?怎麼練?瑜伽大師斯瓦米韋達告訴你</t>
  </si>
  <si>
    <t>帕若堤.斯瓦米韋達(Swami Veda Bharati)</t>
  </si>
  <si>
    <t>薛求理</t>
  </si>
  <si>
    <t>彭菊仙</t>
  </si>
  <si>
    <t>客戶抱怨手冊</t>
  </si>
  <si>
    <t>韋光正, 任賢旺</t>
  </si>
  <si>
    <t>客戶拒絕就是銷售成功的開始</t>
  </si>
  <si>
    <t>李伯勤</t>
  </si>
  <si>
    <t>巷仔口社會學</t>
  </si>
  <si>
    <t>王宏仁</t>
  </si>
  <si>
    <t>大家出版</t>
  </si>
  <si>
    <t>建立小組長的5個原則</t>
  </si>
  <si>
    <t>姜明玉</t>
  </si>
  <si>
    <t>林中偉</t>
  </si>
  <si>
    <t>思文論集: 儒道思想的現代詮釋</t>
  </si>
  <si>
    <t>張亨</t>
  </si>
  <si>
    <t>拜拜經濟學: 有拜有保庇!?大廟小廟香火鼎盛背後的經濟性與趣味性</t>
  </si>
  <si>
    <t>鍾文榮</t>
  </si>
  <si>
    <t>李敏</t>
  </si>
  <si>
    <t>為什麼去遠方: 啟程,到別人的生命裡尋找答案</t>
  </si>
  <si>
    <t>張苡絃</t>
  </si>
  <si>
    <t>為什麼爸媽不催逼,也能激勵孩子表現優秀</t>
  </si>
  <si>
    <t>于文穎</t>
  </si>
  <si>
    <t>為什麼爸媽不說教,孩子可以寬容.自律.自動自發?</t>
  </si>
  <si>
    <t>陳芳宜</t>
  </si>
  <si>
    <t>SSS07 科普教育與傳播</t>
  </si>
  <si>
    <t>為什麼讀書?偉大讀者的必然與非必然</t>
  </si>
  <si>
    <t>丹齊格夏爾</t>
  </si>
  <si>
    <t>為愛寬恕: 重整人生</t>
  </si>
  <si>
    <t>沃斯頓</t>
  </si>
  <si>
    <t>為夢想跌倒,痛也值得!</t>
  </si>
  <si>
    <t>冒牌生</t>
  </si>
  <si>
    <t>珍惜每次的相遇: 人生三部曲</t>
  </si>
  <si>
    <t>任曉涵</t>
  </si>
  <si>
    <t>達人文創事業有限公司</t>
  </si>
  <si>
    <t>看見,臺灣電影之光</t>
  </si>
  <si>
    <t>蔡明燁</t>
  </si>
  <si>
    <t>美好世代: 心靈老師的快樂親子書</t>
  </si>
  <si>
    <t>王怡仁</t>
  </si>
  <si>
    <t>賽斯文化事業有限公司</t>
  </si>
  <si>
    <t>美味的饗宴: 法國美食家談吃</t>
  </si>
  <si>
    <t>薩瓦蘭(Jean Anthelme Brillat-Sava</t>
  </si>
  <si>
    <t>貞觀政要</t>
  </si>
  <si>
    <t>羅永生</t>
  </si>
  <si>
    <t>香港社會關係與矛盾變化研究</t>
  </si>
  <si>
    <t>陳麗君</t>
  </si>
  <si>
    <t>香港建築百年</t>
  </si>
  <si>
    <t>陳翠兒</t>
  </si>
  <si>
    <t>田飛龍</t>
  </si>
  <si>
    <t>劉靖之</t>
  </si>
  <si>
    <t>B2010B0 動物學</t>
  </si>
  <si>
    <t>香港觀鳥會</t>
  </si>
  <si>
    <t>洪銘吉</t>
  </si>
  <si>
    <t>揚之水</t>
  </si>
  <si>
    <t>孫中山與胡志明</t>
  </si>
  <si>
    <t>蔣永敬</t>
  </si>
  <si>
    <t>臺灣商務印書館(股)公司</t>
  </si>
  <si>
    <t>旅遊書沒告訴你的世界恐怖景點</t>
  </si>
  <si>
    <t>王聰霖</t>
  </si>
  <si>
    <t>八方出版股份有限公司</t>
  </si>
  <si>
    <t>時間帶不走的天真</t>
  </si>
  <si>
    <t>辛曉琪</t>
  </si>
  <si>
    <t>案山里100號</t>
  </si>
  <si>
    <t>鄭同僚</t>
  </si>
  <si>
    <t>我們出版</t>
  </si>
  <si>
    <t>陳載澧</t>
  </si>
  <si>
    <t>廖妙薇</t>
  </si>
  <si>
    <t>懿津出版企劃公司</t>
  </si>
  <si>
    <t>神經經濟學</t>
  </si>
  <si>
    <t>池秉聰, 白紀齡</t>
  </si>
  <si>
    <t>脂肪肝中醫治療與調理</t>
  </si>
  <si>
    <t>黃賢樟, 佘世鋒</t>
  </si>
  <si>
    <t>荀子禮治思想的淵源與戰國諸子之研究</t>
  </si>
  <si>
    <t>佐藤將之</t>
  </si>
  <si>
    <t>財報編製與財報分析</t>
  </si>
  <si>
    <t>陳志鏗</t>
  </si>
  <si>
    <t>寰宇出版股份有限公司</t>
  </si>
  <si>
    <t>送君遠颺: 安寧病房的送行曲</t>
  </si>
  <si>
    <t>吳盈光</t>
  </si>
  <si>
    <t>超邁文化國際有限公司</t>
  </si>
  <si>
    <t>酒遊法國名莊全攻略</t>
  </si>
  <si>
    <t>周采蓁</t>
  </si>
  <si>
    <t>B1020B5 家庭醫學科</t>
  </si>
  <si>
    <t>做自己的失眠治療師--圖解失眠自療</t>
  </si>
  <si>
    <t>方婷</t>
  </si>
  <si>
    <t>偷偷告訴你,有錢人的秘密</t>
  </si>
  <si>
    <t>劉培華</t>
  </si>
  <si>
    <t>動物權益誌</t>
  </si>
  <si>
    <t>商人與共產革命,1919--1927</t>
  </si>
  <si>
    <t>李達嘉</t>
  </si>
  <si>
    <t>中央研究院近代史研究所</t>
  </si>
  <si>
    <t>啟智教學活動設計</t>
  </si>
  <si>
    <t>黃富廷</t>
  </si>
  <si>
    <t>國防論----&lt;&lt;戰&gt;&gt;與&lt;&lt;不戰&gt;&gt;的經典論述</t>
  </si>
  <si>
    <t>蔣百里</t>
  </si>
  <si>
    <t>國貿英語溝通術</t>
  </si>
  <si>
    <t>劉美慧</t>
  </si>
  <si>
    <t>石定栩, 周荐, 董琨等</t>
  </si>
  <si>
    <t>基礎日本語自他動詞</t>
  </si>
  <si>
    <t>趙福泉</t>
  </si>
  <si>
    <t>笛藤出版圖書有限公司</t>
  </si>
  <si>
    <t>基礎日本語動詞</t>
  </si>
  <si>
    <t>何恭上</t>
  </si>
  <si>
    <t>藝術圖書有限公司</t>
  </si>
  <si>
    <t>從&lt;&lt;身體&gt;&gt;到&lt;&lt;世界&gt;&gt;: 晚清小說的新概念地圖</t>
  </si>
  <si>
    <t>顏健富</t>
  </si>
  <si>
    <t>從字句到結構: 學術論文寫作指引(第二版)</t>
  </si>
  <si>
    <t>蔡柏盈</t>
  </si>
  <si>
    <t>從沉鬱到淡定: 大學生情緒療癒繪本解題書目</t>
  </si>
  <si>
    <t>陳書梅</t>
  </si>
  <si>
    <t>從聽故事開始療癒: 創傷後的身心整合之旅</t>
  </si>
  <si>
    <t>胡嘉琪</t>
  </si>
  <si>
    <t>採購談判與議價技巧(增訂二版)</t>
  </si>
  <si>
    <t>陳銘輝</t>
  </si>
  <si>
    <t>教育公平與政府責任: 中國城鄉義務教育差距的政策研究</t>
  </si>
  <si>
    <t>鮑傳友</t>
  </si>
  <si>
    <t>教孩子受用一生的5件事: 學校沒有教的社會生活智慧課,決定孩子未來的成就!</t>
  </si>
  <si>
    <t>望子成龍的迷思</t>
  </si>
  <si>
    <t>林少峯, 黎子良</t>
  </si>
  <si>
    <t>清代詩經學論稿</t>
  </si>
  <si>
    <t>黃忠慎</t>
  </si>
  <si>
    <t>清末民國兒童文學教育發展史論</t>
  </si>
  <si>
    <t>張心科</t>
  </si>
  <si>
    <t>牽伴不牽絆: 幸福一生的30個關鍵策略</t>
  </si>
  <si>
    <t>林蕙瑛</t>
  </si>
  <si>
    <t>李曉晴</t>
  </si>
  <si>
    <t>理財不必學,就能輕鬆賺</t>
  </si>
  <si>
    <t>施昇輝</t>
  </si>
  <si>
    <t>統編本: 國中.高中國文教科書叢談</t>
  </si>
  <si>
    <t>董金裕</t>
  </si>
  <si>
    <t>荷蘭,小國大幸福: 與天合作,知足常樂: 綠生活+綠創意+綠建築</t>
  </si>
  <si>
    <t>郭書瑄</t>
  </si>
  <si>
    <t>莫言了不起: 一條游弋於中國當代文學困境的鯨魚</t>
  </si>
  <si>
    <t>陳國賁</t>
  </si>
  <si>
    <t>連鎖店督導師手冊(增訂二版)</t>
  </si>
  <si>
    <t>宋經緯, 黃憲仁</t>
  </si>
  <si>
    <t>黃憲仁</t>
  </si>
  <si>
    <t>連鎖業加盟合約</t>
  </si>
  <si>
    <t>謝明威</t>
  </si>
  <si>
    <t>創造與變現: 現代繪畫的柏格森風</t>
  </si>
  <si>
    <t>尤昭良</t>
  </si>
  <si>
    <t>暖暖書屋文化事業股份有限公司</t>
  </si>
  <si>
    <t>喬志先生愛情診斷室</t>
  </si>
  <si>
    <t>張兆志</t>
  </si>
  <si>
    <t>SSS03 資訊教育</t>
  </si>
  <si>
    <t>報告好好寫: 科技報告寫作通用手冊</t>
  </si>
  <si>
    <t>劉承慧, 沈婉霖</t>
  </si>
  <si>
    <t>尋找古早遊戲--找回童年的記憶</t>
  </si>
  <si>
    <t>腦力&amp;創意工作室</t>
  </si>
  <si>
    <t xml:space="preserve">施孝昌, Dumapi, Ester B. </t>
  </si>
  <si>
    <t>朝鮮聞見錄</t>
  </si>
  <si>
    <t>胡成</t>
  </si>
  <si>
    <t>港島街道百年</t>
  </si>
  <si>
    <t>鄭寶鴻</t>
  </si>
  <si>
    <t>港都人生 鹽埕市井</t>
  </si>
  <si>
    <t>林佩穎, 李怡志</t>
  </si>
  <si>
    <t>無限出版</t>
  </si>
  <si>
    <t>游牧路線--東海岸愛戀赤字的旅行</t>
  </si>
  <si>
    <t>周慶華</t>
  </si>
  <si>
    <t>無我茶會: 茶道藝術家的茶會作品</t>
  </si>
  <si>
    <t>蔡榮章</t>
  </si>
  <si>
    <t>登峰: 一堂改變生命.探索世界的行動領導課</t>
  </si>
  <si>
    <t>謝智謀</t>
  </si>
  <si>
    <t>格子外面文化事業有限公司</t>
  </si>
  <si>
    <t>發現,臺灣風土之美</t>
  </si>
  <si>
    <t>謝文賢</t>
  </si>
  <si>
    <t>高寶齡, 陳財喜, 伍婉婷, 司徒毅敏</t>
  </si>
  <si>
    <t>策略大師談程式密碼</t>
  </si>
  <si>
    <t>吳子靖</t>
  </si>
  <si>
    <t>李永燊, 方振昌, 游紹永</t>
  </si>
  <si>
    <t>陳淑珍</t>
  </si>
  <si>
    <t>周國平</t>
  </si>
  <si>
    <t>跋涉: 西藏逆旅</t>
  </si>
  <si>
    <t>馬霍拉斯</t>
  </si>
  <si>
    <t>圓方出版社(香港)有限公司-Forms Kitchen</t>
  </si>
  <si>
    <t>雲嘉南地方派系的持續與變遷</t>
  </si>
  <si>
    <t>蔡榮祥</t>
  </si>
  <si>
    <t>黑鷹: 一個U--2飛行員的故事</t>
  </si>
  <si>
    <t>胡宏</t>
  </si>
  <si>
    <t>黎明文化事業股份有限公司</t>
  </si>
  <si>
    <t>傳銷話術</t>
  </si>
  <si>
    <t>李華康</t>
  </si>
  <si>
    <t>SuperMa</t>
  </si>
  <si>
    <t>媽咪,我們會這樣幸福多久?</t>
  </si>
  <si>
    <t>施又熙</t>
  </si>
  <si>
    <t>幹嘛要用吼的啦!不動怒也能搞定孩子的45個關鍵技巧</t>
  </si>
  <si>
    <t>米蘭達</t>
  </si>
  <si>
    <t>微妙的力量: 大自然生命療癒法則</t>
  </si>
  <si>
    <t>陳瑋</t>
  </si>
  <si>
    <t>微療癒: 面對陰影,你才能找到光的方向</t>
  </si>
  <si>
    <t>陳默安, 楊心宥</t>
  </si>
  <si>
    <t>愛的大小事: 親子教育的5招27式</t>
  </si>
  <si>
    <t>吳健豪</t>
  </si>
  <si>
    <t>新加坡社會發展轉型: 新方向,新模式</t>
  </si>
  <si>
    <t>黃朝瀚, 趙力濤</t>
  </si>
  <si>
    <t>新多益進分大絕招&lt;&lt;文法&gt;&gt; +&lt;&lt;單字&gt;&gt;</t>
  </si>
  <si>
    <t>子曰工作室</t>
  </si>
  <si>
    <t>H09 人類學</t>
  </si>
  <si>
    <t>當日本A片遇上華人慾望: 性別.性相.色情品的文化理論</t>
  </si>
  <si>
    <t>王向華, 邱愷欣</t>
  </si>
  <si>
    <t>當代中國哲學的知識論</t>
  </si>
  <si>
    <t>吳汝鈞</t>
  </si>
  <si>
    <t>當代中國國情與外交拓展</t>
  </si>
  <si>
    <t>余非</t>
  </si>
  <si>
    <t>經典英語電影賞析</t>
  </si>
  <si>
    <t>李慧心</t>
  </si>
  <si>
    <t>星島出版有限公司</t>
  </si>
  <si>
    <t>經營快樂--賣什麼不如賣快樂,迪士尼的財富祕密</t>
  </si>
  <si>
    <t>張岱之</t>
  </si>
  <si>
    <t>老樹創意出版中心</t>
  </si>
  <si>
    <t>解讀時間祕密: 用同樣的時間成就不一樣的人生</t>
  </si>
  <si>
    <t>海爾</t>
  </si>
  <si>
    <t>意象文化事業有限公司</t>
  </si>
  <si>
    <t>賈永婕的10個婚紗愛情故事</t>
  </si>
  <si>
    <t>賈永婕</t>
  </si>
  <si>
    <t>跟著音樂家旅行</t>
  </si>
  <si>
    <t>Zoe佐依子</t>
  </si>
  <si>
    <t>跨域研究客家文化</t>
  </si>
  <si>
    <t>黃賢強</t>
  </si>
  <si>
    <t>路跑好野人: 環台跑步22天,跑出真愛與夢想的豐盛人生</t>
  </si>
  <si>
    <t>吳輝榮</t>
  </si>
  <si>
    <t>遊戲是最好的教養</t>
  </si>
  <si>
    <t>阿里媽媽</t>
  </si>
  <si>
    <t>運動與健康</t>
  </si>
  <si>
    <t>傅浩堅</t>
  </si>
  <si>
    <t>雍正教會我的36則亂世成功術: 職場中&lt;&lt;低調提升自己&gt;&gt;,同時&lt;&lt;高調讓他人失控&gt;&gt;的沉默攻略</t>
  </si>
  <si>
    <t>圖解6天學會KK音標.自然發音</t>
  </si>
  <si>
    <t>張瑪麗, 陳凱莉</t>
  </si>
  <si>
    <t>圖像速學英語介詞</t>
  </si>
  <si>
    <t>Chiu, Aman</t>
  </si>
  <si>
    <t>圖像速學英語冠詞</t>
  </si>
  <si>
    <t>對外華語文化教學實證研究--以跨文化溝通與第二文化習得為導向</t>
  </si>
  <si>
    <t>朱我芯</t>
  </si>
  <si>
    <t>H19 傳播學</t>
  </si>
  <si>
    <t>舟舟</t>
  </si>
  <si>
    <t>槐聚心史: 錢鍾書的自我及其微世界</t>
  </si>
  <si>
    <t>汪榮祖</t>
  </si>
  <si>
    <t>漫遊與發見</t>
  </si>
  <si>
    <t>王蒙</t>
  </si>
  <si>
    <t>熊貓來了!比黑白配更重要的決定,范范與飛哥翔弟的幸福日記</t>
  </si>
  <si>
    <t>范瑋琪</t>
  </si>
  <si>
    <t>管理情緒100個心理法則</t>
  </si>
  <si>
    <t>靈子</t>
  </si>
  <si>
    <t>網路行銷不能說的秘密</t>
  </si>
  <si>
    <t>黃震宇</t>
  </si>
  <si>
    <t>臺大教學傑出教師的故事8</t>
  </si>
  <si>
    <t>洪貞玲</t>
  </si>
  <si>
    <t>與CEO對話: 運籌帷幄</t>
  </si>
  <si>
    <t>陳志輝, 謝冠東</t>
  </si>
  <si>
    <t>與自己合作: 心的界線.我的情緒.人的關係</t>
  </si>
  <si>
    <t>王琇慧</t>
  </si>
  <si>
    <t>語文教學的理論與實踐</t>
  </si>
  <si>
    <t>蒲基維</t>
  </si>
  <si>
    <t>吳偉平等</t>
  </si>
  <si>
    <t>M02 數學</t>
  </si>
  <si>
    <t>撞球檯邊的數學家: 拉拉雜雜扯數學</t>
  </si>
  <si>
    <t>黃敏晃</t>
  </si>
  <si>
    <t>開學文化事業股份有限公司</t>
  </si>
  <si>
    <t>B3010A0 農藝及園藝</t>
  </si>
  <si>
    <t>樂活菜園</t>
  </si>
  <si>
    <t>吳當</t>
  </si>
  <si>
    <t>歐債危機的原因與解決之道</t>
  </si>
  <si>
    <t>黃得豐</t>
  </si>
  <si>
    <t>誰偷走你的獲利?</t>
  </si>
  <si>
    <t>陳志彥</t>
  </si>
  <si>
    <t>調整心靈DNA: 愛與不愛都是愛</t>
  </si>
  <si>
    <t>許添盛, 錡胡睿</t>
  </si>
  <si>
    <t>談電影 看哲學</t>
  </si>
  <si>
    <t>梁光耀</t>
  </si>
  <si>
    <t>談談領導力</t>
  </si>
  <si>
    <t>朱塞佩皮斯</t>
  </si>
  <si>
    <t>賣場管理督導手冊</t>
  </si>
  <si>
    <t>林幼泉</t>
  </si>
  <si>
    <t>魅力城市: 七大世界創意之都的智慧與人文力量</t>
  </si>
  <si>
    <t>林月雲, 張朝清, 劉鳳娟, 林智偉</t>
  </si>
  <si>
    <t>簡麗賢</t>
  </si>
  <si>
    <t>導遊.領隊FUN英語</t>
  </si>
  <si>
    <t>Theodore</t>
  </si>
  <si>
    <t>歷史A咖的另一張臉</t>
  </si>
  <si>
    <t>賈飛</t>
  </si>
  <si>
    <t>靈活文化事業有限公司</t>
  </si>
  <si>
    <t>澳門世界遺產</t>
  </si>
  <si>
    <t>鄧思平</t>
  </si>
  <si>
    <t>澳門建築</t>
  </si>
  <si>
    <t>激勵員工培訓遊戲</t>
  </si>
  <si>
    <t>朱東權</t>
  </si>
  <si>
    <t>謀略與關係: 當代華人的管理思維</t>
  </si>
  <si>
    <t>喬健, 勝雅律, 黃光國等</t>
  </si>
  <si>
    <t>醍醐灌頂: 金庸武俠小說中的思想世界</t>
  </si>
  <si>
    <t>陳岸峰</t>
  </si>
  <si>
    <t>葉龍</t>
  </si>
  <si>
    <t>李偉哲</t>
  </si>
  <si>
    <t>餐飲業經營技巧</t>
  </si>
  <si>
    <t>許俊雄</t>
  </si>
  <si>
    <t>壓不扁的玫瑰: 一位母親的三一八運動事件簿</t>
  </si>
  <si>
    <t>楊翠</t>
  </si>
  <si>
    <t>公共冊所</t>
  </si>
  <si>
    <t>B2020G0 生物多樣性及長期生態</t>
  </si>
  <si>
    <t>擬造新地球: 當代臺灣自然書寫</t>
  </si>
  <si>
    <t>李育霖</t>
  </si>
  <si>
    <t>擺脫辦公室卡卡英文: 那些年你&lt;&lt;會&gt;&gt;,但&lt;&lt;不會&gt;&gt;用的英語,22堂全職業適用英文課</t>
  </si>
  <si>
    <t>邱佳翔</t>
  </si>
  <si>
    <t>翻轉局面的詭辯術: 學習律師無往不利的犀利談判技巧</t>
  </si>
  <si>
    <t>何苓惠</t>
  </si>
  <si>
    <t>職場菜鳥如何展翅飛翔: 讓你少奮鬥10年的職場秘笈</t>
  </si>
  <si>
    <t>池秋雨</t>
  </si>
  <si>
    <t>職場菜鳥的英文升職筆記 :  那一些老鳥不會說的秘密</t>
  </si>
  <si>
    <t>力得文化編輯群</t>
  </si>
  <si>
    <t>醫療責任的形成與展開</t>
  </si>
  <si>
    <t>陳聰富</t>
  </si>
  <si>
    <t>魏晉南北朝之酒色財氣</t>
  </si>
  <si>
    <t>林錚顗</t>
  </si>
  <si>
    <t>藝術文化的興業管理</t>
  </si>
  <si>
    <t>謝榮峰, 何康國, 陳怡靜等</t>
  </si>
  <si>
    <t>關於宗教聖地的100個故事</t>
  </si>
  <si>
    <t>彭友智</t>
  </si>
  <si>
    <t>宇河文化出版有限公司</t>
  </si>
  <si>
    <t>關於財富的100個故事</t>
  </si>
  <si>
    <t>陳鵬飛</t>
  </si>
  <si>
    <t>關於資治通鑑的100個故事</t>
  </si>
  <si>
    <t>歐陽文達</t>
  </si>
  <si>
    <t>靳埭強, 潘家健</t>
  </si>
  <si>
    <t>難忘的書與插圖</t>
  </si>
  <si>
    <t>汪家明</t>
  </si>
  <si>
    <t>勸學篇</t>
  </si>
  <si>
    <t>張之洞</t>
  </si>
  <si>
    <t>顧客3.0: 人+服務流程+科技應用的綜合</t>
  </si>
  <si>
    <t>古德曼.約翰</t>
  </si>
  <si>
    <t>讀心經找回自己: 260個字,破解人生真相</t>
  </si>
  <si>
    <t>張之嵐</t>
  </si>
  <si>
    <t>林文集</t>
  </si>
  <si>
    <t>李錫東</t>
  </si>
  <si>
    <t>讓老闆替你按讚!職涯專家給年輕人的100個忠告</t>
  </si>
  <si>
    <t>吳建宏</t>
  </si>
  <si>
    <t>觀光日語易學通</t>
  </si>
  <si>
    <t>大自然的營養師--戶外常見可食用植物</t>
  </si>
  <si>
    <t>小紅調經書:  6階段生理週期健康法,28天變瘦變美變年輕</t>
  </si>
  <si>
    <t>鄒瑋倫</t>
  </si>
  <si>
    <t>B101001 解剖</t>
  </si>
  <si>
    <t>內證觀察筆記: 真圖本中醫解剖學綱目</t>
  </si>
  <si>
    <t>長安無名氏</t>
  </si>
  <si>
    <t>孕律: 晚婚也能好孕.熟齡也能順產.產後也能性福,郭安妮的妊娠書</t>
  </si>
  <si>
    <t>郭安妮</t>
  </si>
  <si>
    <t>用自然律例,做自己的醫生</t>
  </si>
  <si>
    <t>全新中醫成功治療腫瘤100例</t>
  </si>
  <si>
    <t>謝文緯</t>
  </si>
  <si>
    <t>陳詠德</t>
  </si>
  <si>
    <t>吃對保健食品!江守山醫師教你聰明吃出真健康</t>
  </si>
  <si>
    <t>江守山</t>
  </si>
  <si>
    <t>SSS05 醫學教育</t>
  </si>
  <si>
    <t>吃對酵素: 酵果驚人!打造百病不侵好體質</t>
  </si>
  <si>
    <t>江晃榮</t>
  </si>
  <si>
    <t>方舟文化</t>
  </si>
  <si>
    <t>有機減重: 開門七件事的自然養瘦法</t>
  </si>
  <si>
    <t>向學文</t>
  </si>
  <si>
    <t>老中醫教你吃什麼,怎麼吃?</t>
  </si>
  <si>
    <t>B101002 生理</t>
  </si>
  <si>
    <t>身心靈經絡密碼</t>
  </si>
  <si>
    <t>林常江</t>
  </si>
  <si>
    <t>B1020DA 護理</t>
  </si>
  <si>
    <t>身體檢查與評估</t>
  </si>
  <si>
    <t>于博芮, 歐陽鍾美, 黃貞觀等</t>
  </si>
  <si>
    <t>永大書局有限公司</t>
  </si>
  <si>
    <t>B1020C6 泌尿科</t>
  </si>
  <si>
    <t>性治療師教你好好做愛: 不開刀不吃藥成功治療性功能障礙</t>
  </si>
  <si>
    <t>童嵩珍</t>
  </si>
  <si>
    <t>B1020A9 神經內科</t>
  </si>
  <si>
    <t>放輕鬆,不焦慮: 自律神經的保健之道</t>
  </si>
  <si>
    <t>林奕廷</t>
  </si>
  <si>
    <t>尹祚芊, 阮玉梅, 吳慧嫻等</t>
  </si>
  <si>
    <t>B1020B1 小兒科</t>
  </si>
  <si>
    <t>星星小孩,擁抱陽光: 幫助自閉兒快樂成長</t>
  </si>
  <si>
    <t>蔡文哲</t>
  </si>
  <si>
    <t>神性醫學: 改寫人生劇本的四體清理法</t>
  </si>
  <si>
    <t>璽睿麥可</t>
  </si>
  <si>
    <t>神醫華佗</t>
  </si>
  <si>
    <t>蔡敬民</t>
  </si>
  <si>
    <t>凌零出版社</t>
  </si>
  <si>
    <t>B1020D5 眼科</t>
  </si>
  <si>
    <t>救救孩子的惡視力: 小小低頭族的護眼之道</t>
  </si>
  <si>
    <t>梁智凱</t>
  </si>
  <si>
    <t>B1020A6 腎臟科新陳代謝及內分泌</t>
  </si>
  <si>
    <t>腎臟科名醫江守山教你逆轉腎: 喝對水.慎防毒.控三高</t>
  </si>
  <si>
    <t>幸福綠光股份有限公司</t>
  </si>
  <si>
    <t>趁你還記得: 醫生無法教的失智症非藥物療法及有效照護方案,侍親12 年心得筆記,兼顧生活品質與孝道!</t>
  </si>
  <si>
    <t>伊佳奇</t>
  </si>
  <si>
    <t>愛愛安全須知: 男女性生活常識全書</t>
  </si>
  <si>
    <t>李宏軍</t>
  </si>
  <si>
    <t>圖解24節氣袪百病</t>
  </si>
  <si>
    <t>黃明達</t>
  </si>
  <si>
    <t>察言觀色: 從頭到腳你所不知道的健康警訊</t>
  </si>
  <si>
    <t>黃冠誠</t>
  </si>
  <si>
    <t>職業衛生護理: 職場健康促進與管理</t>
  </si>
  <si>
    <t>關節炎康復指南</t>
  </si>
  <si>
    <t>丑鋼, 李曙波</t>
  </si>
  <si>
    <t>關懷照護</t>
  </si>
  <si>
    <t>李皎正等</t>
  </si>
  <si>
    <t>護理倫理學</t>
  </si>
  <si>
    <t>李小璐</t>
  </si>
  <si>
    <t>E15 光電工程</t>
  </si>
  <si>
    <t>3D IC 關鍵製程設備技術發展趨勢之研究</t>
  </si>
  <si>
    <t>陳慧娟</t>
  </si>
  <si>
    <t>財團法人金屬工業研究發展中心</t>
  </si>
  <si>
    <t>86Duino程式教學(網路通訊篇)</t>
  </si>
  <si>
    <t>曹永忠, 許智誠, 蔡英德</t>
  </si>
  <si>
    <t>渥瑪數位有限公司</t>
  </si>
  <si>
    <t>E61 控制工程</t>
  </si>
  <si>
    <t>Arduino Dino自走車(入門篇)</t>
  </si>
  <si>
    <t>Arduino RFID門禁管制機設計</t>
  </si>
  <si>
    <t>Arduino 程式教學(RFID 模組篇)</t>
  </si>
  <si>
    <t>曹永忠, 許碩芳, 許智誠, 蔡英德</t>
  </si>
  <si>
    <t>Arduino 程式教學(無線通訊篇)</t>
  </si>
  <si>
    <t>Arduino互動字幕機設計</t>
  </si>
  <si>
    <t>Arduino手機互動程式設計基礎篇</t>
  </si>
  <si>
    <t>Arduino自走車設計與製作</t>
  </si>
  <si>
    <t>Arduino步進馬達控制</t>
  </si>
  <si>
    <t>Arduino迷宮遊戲設計與製作</t>
  </si>
  <si>
    <t>Arduino智慧電力監控(手機篇)</t>
  </si>
  <si>
    <t>曹永忠, 蔡佳軒, 許智誠</t>
  </si>
  <si>
    <t>Arduino智慧電力監控(監控篇)</t>
  </si>
  <si>
    <t>Arduino程式教學(入門篇)</t>
  </si>
  <si>
    <t>Arduino程式教學(常用模組篇)</t>
  </si>
  <si>
    <t>Arduino超音波測距機設計與製作</t>
  </si>
  <si>
    <t>Arduino飲水機電子控制器開發</t>
  </si>
  <si>
    <t>Arduino電風扇設計與製作</t>
  </si>
  <si>
    <t>Arduino遙控車設計與製作</t>
  </si>
  <si>
    <t>Arduino樂高自走車</t>
  </si>
  <si>
    <t>Arduino雙軸直流馬達控制</t>
  </si>
  <si>
    <t>Ardunio雲物聯網系統開發(入門篇)</t>
  </si>
  <si>
    <t>歐陽偉豪, 陳偉康</t>
  </si>
  <si>
    <t>中國大陸智慧城市商機探索</t>
  </si>
  <si>
    <t>侯鈞元, 王英裕</t>
  </si>
  <si>
    <t>天堂沒有不快樂的毛小孩: 55個真實故事,回覆你最牽掛的16個問題</t>
  </si>
  <si>
    <t>費茲派崔克.桑妮亞(Sonya Fitzpatrick)</t>
  </si>
  <si>
    <t>M04 化學</t>
  </si>
  <si>
    <t>白話科學: 原來科學可以這樣談</t>
  </si>
  <si>
    <t>張之傑</t>
  </si>
  <si>
    <t>各部門年度計畫工作</t>
  </si>
  <si>
    <t>章煌明</t>
  </si>
  <si>
    <t>如何解決工廠問題</t>
  </si>
  <si>
    <t>有機金屬化學</t>
  </si>
  <si>
    <t>洪豐裕</t>
  </si>
  <si>
    <t>自然概念史論</t>
  </si>
  <si>
    <t>楊儒賓</t>
  </si>
  <si>
    <t>李平貴, 黃憲仁</t>
  </si>
  <si>
    <t>府城醫學史開講</t>
  </si>
  <si>
    <t>朱真一</t>
  </si>
  <si>
    <t>物料管理控制實務(增訂二版)</t>
  </si>
  <si>
    <t>林進旺</t>
  </si>
  <si>
    <t>M05 地球科學</t>
  </si>
  <si>
    <t>風起雲湧: 氣象與作戰</t>
  </si>
  <si>
    <t>劉廣英</t>
  </si>
  <si>
    <t>捍衛正義: 烏山頭水庫保衛戰</t>
  </si>
  <si>
    <t>朱淑娟</t>
  </si>
  <si>
    <t>巨流圖書股份有限公司</t>
  </si>
  <si>
    <t>陳忠良</t>
  </si>
  <si>
    <t>E10 能源科技</t>
  </si>
  <si>
    <t>高值合金材料之技術布局及應用發展策略</t>
  </si>
  <si>
    <t>林偉凱</t>
  </si>
  <si>
    <t>從輪子到諾貝爾: 學校沒教的創新發明</t>
  </si>
  <si>
    <t>採購管理工作細則(增訂二版)</t>
  </si>
  <si>
    <t>楊騰飛, 丁振國</t>
  </si>
  <si>
    <t>採購管理實務</t>
  </si>
  <si>
    <t>丁振國</t>
  </si>
  <si>
    <t>探索宇宙的奧秘</t>
  </si>
  <si>
    <t>Chenggong.Li</t>
  </si>
  <si>
    <t>羅達文創有限公司</t>
  </si>
  <si>
    <t>現場工程改善應用手冊</t>
  </si>
  <si>
    <t>段健華</t>
  </si>
  <si>
    <t>透過案例演練學習BIM: 基礎篇</t>
  </si>
  <si>
    <t>謝尚賢, 郭榮欽, 陳奐廷等</t>
  </si>
  <si>
    <t>B2010A0 植物學</t>
  </si>
  <si>
    <t>尋花--香港原生植物手札</t>
  </si>
  <si>
    <t>葉曉文</t>
  </si>
  <si>
    <t>提高工作效率</t>
  </si>
  <si>
    <t>登大人的轉骨增高逆轉術: 一生只有一次的轉骨黃金期,別讓無知耽誤孩子的機會!</t>
  </si>
  <si>
    <t>寧小舒</t>
  </si>
  <si>
    <t>微利時代制勝法寶</t>
  </si>
  <si>
    <t>林佑誠</t>
  </si>
  <si>
    <t>感知未來的第一桶金!智慧家庭3.0 的機會與挑戰</t>
  </si>
  <si>
    <t>陳右怡, 魏伊伶, 陳豫德</t>
  </si>
  <si>
    <t>會議手冊</t>
  </si>
  <si>
    <t>陳立航</t>
  </si>
  <si>
    <t>解決問題</t>
  </si>
  <si>
    <t>張崇明</t>
  </si>
  <si>
    <t>E12 電信工程</t>
  </si>
  <si>
    <t>陳樹輝</t>
  </si>
  <si>
    <t>M07 海洋科學</t>
  </si>
  <si>
    <t>臺灣區域海洋學 Regional Oceanography of Taiwan</t>
  </si>
  <si>
    <t>戴昌鳳, 俞何興, 喬凌雲</t>
  </si>
  <si>
    <t>E01 機械固力</t>
  </si>
  <si>
    <t>機器設備維護管理工具書</t>
  </si>
  <si>
    <t>陳力偉</t>
  </si>
  <si>
    <t>營業管理實務(增訂二版)</t>
  </si>
  <si>
    <t>9789620765667</t>
  </si>
  <si>
    <t>9789620734366</t>
  </si>
  <si>
    <t>9789620765551</t>
  </si>
  <si>
    <t>9789620765568</t>
  </si>
  <si>
    <t>9789620745256</t>
  </si>
  <si>
    <t>9789620756603</t>
  </si>
  <si>
    <t>版次</t>
    <phoneticPr fontId="1" type="noConversion"/>
  </si>
  <si>
    <t>作者</t>
    <phoneticPr fontId="1" type="noConversion"/>
  </si>
  <si>
    <t>水木士仁</t>
  </si>
  <si>
    <t>出版者</t>
    <phoneticPr fontId="1" type="noConversion"/>
  </si>
  <si>
    <t>出版年</t>
    <phoneticPr fontId="1" type="noConversion"/>
  </si>
  <si>
    <t>增訂版</t>
    <phoneticPr fontId="1" type="noConversion"/>
  </si>
  <si>
    <t>財團法人台北市任兆璋修女林美智老師教育基金會</t>
    <phoneticPr fontId="1" type="noConversion"/>
  </si>
  <si>
    <t>Mackerras, Colin Patrick ; 張勇先</t>
    <phoneticPr fontId="1" type="noConversion"/>
  </si>
  <si>
    <t>財團法人工業技術研究院</t>
    <phoneticPr fontId="1" type="noConversion"/>
  </si>
  <si>
    <t>菁品文化事業有限公司</t>
    <phoneticPr fontId="1" type="noConversion"/>
  </si>
  <si>
    <t>財團法人工業技術研究院</t>
    <phoneticPr fontId="1" type="noConversion"/>
  </si>
  <si>
    <t>菁品文化事業有限公司</t>
    <phoneticPr fontId="1" type="noConversion"/>
  </si>
  <si>
    <t>Chen, Shin--Horng; Wen, Pei--Chang; Liu, Meng-chun.</t>
    <phoneticPr fontId="1" type="noConversion"/>
  </si>
  <si>
    <t>財團法人中華經濟研究院</t>
    <phoneticPr fontId="1" type="noConversion"/>
  </si>
  <si>
    <t>新版</t>
    <phoneticPr fontId="1" type="noConversion"/>
  </si>
  <si>
    <t>空中美語叢書編輯群</t>
    <phoneticPr fontId="1" type="noConversion"/>
  </si>
  <si>
    <t>陳建明主編</t>
    <phoneticPr fontId="1" type="noConversion"/>
  </si>
  <si>
    <t>空中美語文教事業股份有限公司</t>
    <phoneticPr fontId="1" type="noConversion"/>
  </si>
  <si>
    <t>再版</t>
    <phoneticPr fontId="1" type="noConversion"/>
  </si>
  <si>
    <t>陳英凝</t>
    <phoneticPr fontId="1" type="noConversion"/>
  </si>
  <si>
    <t>夏目漱石 ; 林皎碧譯</t>
    <phoneticPr fontId="1" type="noConversion"/>
  </si>
  <si>
    <t>修訂1版</t>
    <phoneticPr fontId="1" type="noConversion"/>
  </si>
  <si>
    <t>新版</t>
    <phoneticPr fontId="1" type="noConversion"/>
  </si>
  <si>
    <t>陳炳宏 ; 阿媞</t>
    <phoneticPr fontId="1" type="noConversion"/>
  </si>
  <si>
    <t>修訂1版</t>
    <phoneticPr fontId="0" type="noConversion"/>
  </si>
  <si>
    <t>增訂2版</t>
    <phoneticPr fontId="1" type="noConversion"/>
  </si>
  <si>
    <t>陳蒨 ; 祖運輝 ; 區志堅</t>
    <phoneticPr fontId="1" type="noConversion"/>
  </si>
  <si>
    <t>非凡出版</t>
    <phoneticPr fontId="1" type="noConversion"/>
  </si>
  <si>
    <t>增訂2版</t>
    <phoneticPr fontId="1" type="noConversion"/>
  </si>
  <si>
    <t>非凡出版</t>
    <phoneticPr fontId="1" type="noConversion"/>
  </si>
  <si>
    <t>智言館</t>
    <phoneticPr fontId="1" type="noConversion"/>
  </si>
  <si>
    <t>非凡出版</t>
    <phoneticPr fontId="1" type="noConversion"/>
  </si>
  <si>
    <t>王綉線</t>
    <phoneticPr fontId="1" type="noConversion"/>
  </si>
  <si>
    <t>財團法人基督教台灣信義會附設道聲出版社</t>
    <phoneticPr fontId="1" type="noConversion"/>
  </si>
  <si>
    <t>修訂一版</t>
    <phoneticPr fontId="1" type="noConversion"/>
  </si>
  <si>
    <t>阿離 ; 阿蕭 ; 二犬十一咪</t>
    <phoneticPr fontId="1" type="noConversion"/>
  </si>
  <si>
    <t>增訂2版</t>
    <phoneticPr fontId="1" type="noConversion"/>
  </si>
  <si>
    <t>丁振國</t>
    <phoneticPr fontId="1" type="noConversion"/>
  </si>
  <si>
    <t>增訂2版</t>
    <phoneticPr fontId="1" type="noConversion"/>
  </si>
  <si>
    <t>增訂5版</t>
    <phoneticPr fontId="1" type="noConversion"/>
  </si>
  <si>
    <t>馮筱儀</t>
    <phoneticPr fontId="1" type="noConversion"/>
  </si>
  <si>
    <t>增補版</t>
    <phoneticPr fontId="1" type="noConversion"/>
  </si>
  <si>
    <t>修訂一版</t>
    <phoneticPr fontId="1" type="noConversion"/>
  </si>
  <si>
    <t>吳堯 ; 朱蓉</t>
    <phoneticPr fontId="2" type="noConversion"/>
  </si>
  <si>
    <t>壢新醫院更年期照護團隊</t>
    <phoneticPr fontId="1" type="noConversion"/>
  </si>
  <si>
    <t>增訂2版</t>
    <phoneticPr fontId="1" type="noConversion"/>
  </si>
  <si>
    <t>增訂2版</t>
    <phoneticPr fontId="1" type="noConversion"/>
  </si>
  <si>
    <t>增訂2版</t>
    <phoneticPr fontId="1" type="noConversion"/>
  </si>
  <si>
    <t>增訂2版</t>
    <phoneticPr fontId="1" type="noConversion"/>
  </si>
  <si>
    <t>增訂2版</t>
    <phoneticPr fontId="1" type="noConversion"/>
  </si>
  <si>
    <t>序號</t>
    <phoneticPr fontId="1" type="noConversion"/>
  </si>
  <si>
    <t>H15 經濟學</t>
    <phoneticPr fontId="1" type="noConversion"/>
  </si>
  <si>
    <t>Alexander C. H.  ,Tung(董崇選)</t>
    <phoneticPr fontId="1" type="noConversion"/>
  </si>
  <si>
    <t>題名</t>
  </si>
  <si>
    <t>3分鐘立即說泰語</t>
  </si>
  <si>
    <t>A Study on Trends in ICT R&amp;D and the Globalisation of R&amp;D in Taiwan</t>
  </si>
  <si>
    <t>English for Hospitality&amp;Tourism</t>
  </si>
  <si>
    <t>JUST THE ONE會展英語: 一本在手MICE English so Easy~</t>
  </si>
  <si>
    <t>Roger's Guide to PMP® Exam Preparation</t>
  </si>
  <si>
    <t>The Visionary Shakespeare</t>
  </si>
  <si>
    <t>一本書看透中國人: 影響中國人心理的100個觀念</t>
  </si>
  <si>
    <t>八年抗戰之經過</t>
  </si>
  <si>
    <t>上網不上癮: 給網路族的心靈處方</t>
  </si>
  <si>
    <t>大學生一定要具備的職場接軌力: 沒有接軌力,在社會洶湧的洪流中,你只能被淘汰</t>
  </si>
  <si>
    <t>女人一定要知道的 54 個理財經</t>
  </si>
  <si>
    <t>中央管治權與香港高度自治權</t>
  </si>
  <si>
    <t>中華民國一百年軍制史: 1911--2012</t>
  </si>
  <si>
    <t>什麼是文學: 文學常識二十二講　</t>
  </si>
  <si>
    <t>公共衞生與通識教育: 跨單元議題剖析</t>
  </si>
  <si>
    <t>反思身體: 跨領域教學實踐與研究誌要</t>
  </si>
  <si>
    <t>天下潮商--東方猶太人財富傳奇</t>
  </si>
  <si>
    <t>日本核震</t>
  </si>
  <si>
    <t>主題教學計劃與課程統整: 海闊天空開放教育&lt;課程篇&gt;</t>
  </si>
  <si>
    <t>句型總動員Mastering Sentence Patterns</t>
  </si>
  <si>
    <t>叩問生命--生命的答案誰知道?</t>
  </si>
  <si>
    <t>台海冷戰解密檔案</t>
  </si>
  <si>
    <t>婦科女醫師坐月子56天絕對完整版: 史上第一本,結合傳統與科學的坐月子筆記</t>
  </si>
  <si>
    <t>外資企業如何應對反避稅</t>
  </si>
  <si>
    <t>民主以外--關於民主的13個問題</t>
  </si>
  <si>
    <t>生命邊緣的守護者--急症醫護最前線</t>
  </si>
  <si>
    <t>生活適應力與自主性學習: 海闊天空開放教育&lt;生活篇&gt;</t>
  </si>
  <si>
    <t>我國矯正政策與管理機制之研究</t>
  </si>
  <si>
    <t>城境--香港建築1946--2011</t>
  </si>
  <si>
    <t>孩子有想法,我們就想辦法: 開始天賦教養的5堂課</t>
  </si>
  <si>
    <t>建築保育與本土文化</t>
  </si>
  <si>
    <t>香港政改觀察--從民主與法治的視角</t>
  </si>
  <si>
    <t>香港音樂史論--文化政策.音樂教育</t>
  </si>
  <si>
    <t>香港觀鳥地圖</t>
  </si>
  <si>
    <t>唐宋家具尋微</t>
  </si>
  <si>
    <t>家長如何走進老師教學之中: 海闊天空開放教育&lt;家長篇&gt;</t>
  </si>
  <si>
    <t>破曉明燈.中國百年歷史人物平靜修</t>
  </si>
  <si>
    <t>張大千: 十方大千</t>
  </si>
  <si>
    <t>貧窮與變遷: 香港新移民家庭的生活故事</t>
  </si>
  <si>
    <t>連鎖店操作手冊(增訂五版)</t>
  </si>
  <si>
    <t>發現香港--文化.社區.機遇</t>
  </si>
  <si>
    <t>策略管理會計理論與實務</t>
  </si>
  <si>
    <t>給孩子37.C的愛</t>
  </si>
  <si>
    <t>給都市人的150個哲思感悟--找回你內心的蘇格拉底</t>
  </si>
  <si>
    <t>開懷歡聚節慶菜</t>
  </si>
  <si>
    <t>媽咪!今天穿什麼?一種潮態度,15 堂時尚課,資深服裝採購教你引導出孩子的自主美感!</t>
  </si>
  <si>
    <t>慢旅行: 行走,遇見未知的自己</t>
  </si>
  <si>
    <t>學校本位課程發展與運作: 九年一貫課程的現況與前瞻</t>
  </si>
  <si>
    <t>學校沒教的溝通課</t>
  </si>
  <si>
    <t>錢穆講中國文學史</t>
  </si>
  <si>
    <t>關懷的設計--設計倫理思考與實踐</t>
  </si>
  <si>
    <t>讀故事,學行銷: 獨闢蹊徑的另類解讀 簡單實用的教戰智慧行銷黑皮書</t>
  </si>
  <si>
    <t>讀故事,學創新: 讓地球轉動的不是慣性而是創新 創新紫皮書</t>
  </si>
  <si>
    <t>吃對了,你就是老中醫</t>
  </si>
  <si>
    <t>中文數學交叉點</t>
  </si>
  <si>
    <t>店長如何提升業績(增訂二版)</t>
  </si>
  <si>
    <t>脊柱相關疾病解碼</t>
  </si>
  <si>
    <t>1</t>
  </si>
  <si>
    <t>URL</t>
    <phoneticPr fontId="1" type="noConversion"/>
  </si>
  <si>
    <t>電力裝置實用手冊最新版</t>
    <phoneticPr fontId="1" type="noConversion"/>
  </si>
  <si>
    <t>次主題</t>
    <phoneticPr fontId="1" type="noConversion"/>
  </si>
  <si>
    <t>七十雜憶:從香港淪陷到新亞書院的歲月</t>
    <phoneticPr fontId="1" type="noConversion"/>
  </si>
  <si>
    <t>九年一貫創新課程: 教與學</t>
    <phoneticPr fontId="1" type="noConversion"/>
  </si>
  <si>
    <t>桂冠圖書(林惠真)</t>
    <phoneticPr fontId="1" type="noConversion"/>
  </si>
  <si>
    <t>一學就會的英檢口說高分術: 10--60歲都適用的四週英語口說課!</t>
    <phoneticPr fontId="1" type="noConversion"/>
  </si>
  <si>
    <t>修訂1版</t>
    <phoneticPr fontId="1" type="noConversion"/>
  </si>
  <si>
    <t>廣達文化事業有限公司</t>
    <phoneticPr fontId="1" type="noConversion"/>
  </si>
  <si>
    <t>財團法人基督教台灣信義會附設道聲出版社</t>
    <phoneticPr fontId="1" type="noConversion"/>
  </si>
  <si>
    <t>為兒童創新的協同教學:九年一貫課程的現況與前瞻</t>
    <phoneticPr fontId="1" type="noConversion"/>
  </si>
  <si>
    <t>1</t>
    <phoneticPr fontId="1" type="noConversion"/>
  </si>
  <si>
    <t>文津出版社有限公司</t>
    <phoneticPr fontId="1" type="noConversion"/>
  </si>
  <si>
    <t>唐代科舉明經進士與經學之關係</t>
    <phoneticPr fontId="1" type="noConversion"/>
  </si>
  <si>
    <t>基於華語教學的語言文字研究: 第七屆海峽兩岸現代漢語問題學術硏討會論文集</t>
    <phoneticPr fontId="1" type="noConversion"/>
  </si>
  <si>
    <t xml:space="preserve">教師群協同教學與課程統整:海闊天空開放教育. 課程篇 </t>
    <phoneticPr fontId="1" type="noConversion"/>
  </si>
  <si>
    <t>語言學與華語二語教學: 語用能力培養的理論與實踐</t>
    <phoneticPr fontId="1" type="noConversion"/>
  </si>
  <si>
    <t>餐桌上的美味野菜--戶外常見可食用植物的健康吃法</t>
    <phoneticPr fontId="1" type="noConversion"/>
  </si>
  <si>
    <t>快活更年期:中西醫良方,教你快樂更新生理年齡</t>
    <phoneticPr fontId="1" type="noConversion"/>
  </si>
  <si>
    <t>社區衛生護理學</t>
    <phoneticPr fontId="1" type="noConversion"/>
  </si>
  <si>
    <t>增訂4版</t>
    <phoneticPr fontId="1" type="noConversion"/>
  </si>
  <si>
    <t>語文別</t>
  </si>
  <si>
    <t>附件</t>
  </si>
  <si>
    <t>中文</t>
  </si>
  <si>
    <t>有聲內容(音檔已內嵌在書檔中,故不另行提供附件)</t>
  </si>
  <si>
    <t>無光碟附件</t>
  </si>
  <si>
    <t>西文</t>
    <phoneticPr fontId="1" type="noConversion"/>
  </si>
  <si>
    <t>簡體中文</t>
  </si>
  <si>
    <t>日文</t>
  </si>
  <si>
    <t>日本流行文化與香港:歷史.在地消費.文化想像.互動</t>
    <phoneticPr fontId="1" type="noConversion"/>
  </si>
  <si>
    <t>Advanced Business Consulting, Inc.</t>
    <phoneticPr fontId="1" type="noConversion"/>
  </si>
  <si>
    <t>專家應診柏金遜症 : 中醫治療與生活調養</t>
    <phoneticPr fontId="1" type="noConversion"/>
  </si>
  <si>
    <t>破格思考:從古今大師如何突破說起</t>
    <phoneticPr fontId="1" type="noConversion"/>
  </si>
  <si>
    <t>猜孩子心思,不如懂孩子心理: 7-13歲,父母一定要知道的親子心理學</t>
    <phoneticPr fontId="1" type="noConversion"/>
  </si>
  <si>
    <t>電子書13碼ISBN</t>
    <phoneticPr fontId="1" type="noConversion"/>
  </si>
  <si>
    <t>紙本ISBN</t>
  </si>
  <si>
    <t>9789865972844</t>
  </si>
  <si>
    <t>9789866030932</t>
  </si>
  <si>
    <t>9789881511836</t>
  </si>
  <si>
    <t>9789888340361</t>
  </si>
  <si>
    <t>9789866030925</t>
  </si>
  <si>
    <t>9789888340057</t>
  </si>
  <si>
    <t>9789620436635</t>
  </si>
  <si>
    <t>9789866030918</t>
  </si>
  <si>
    <t>9789866138997</t>
  </si>
  <si>
    <t>9789860286854</t>
  </si>
  <si>
    <t>9789869222921</t>
  </si>
  <si>
    <t>9789865916244</t>
  </si>
  <si>
    <t>9789868703407</t>
  </si>
  <si>
    <t>9789888200740</t>
  </si>
  <si>
    <t>9789863390084</t>
  </si>
  <si>
    <t>9789862642016</t>
  </si>
  <si>
    <t>9789868779846</t>
  </si>
  <si>
    <t>9789869157506</t>
  </si>
  <si>
    <t>9789866138232</t>
  </si>
  <si>
    <t>9789866191572</t>
  </si>
  <si>
    <t>9789863260783</t>
  </si>
  <si>
    <t>9789865946838</t>
  </si>
  <si>
    <t>9789575749859</t>
  </si>
  <si>
    <t>9789866138836</t>
  </si>
  <si>
    <t>9789869022743</t>
  </si>
  <si>
    <t>9789868996380</t>
  </si>
  <si>
    <t>9789862641330</t>
  </si>
  <si>
    <t>9789571360126</t>
  </si>
  <si>
    <t>9789866138317</t>
  </si>
  <si>
    <t>9789868549548</t>
  </si>
  <si>
    <t>9789865946401</t>
  </si>
  <si>
    <t>9789866138980</t>
  </si>
  <si>
    <t>9789866138225</t>
  </si>
  <si>
    <t>9789866138478</t>
  </si>
  <si>
    <t>9789866138546</t>
  </si>
  <si>
    <t>9789866138157</t>
  </si>
  <si>
    <t>9789867838865</t>
  </si>
  <si>
    <t>9789572825075</t>
  </si>
  <si>
    <t>9789579784306</t>
  </si>
  <si>
    <t>9789866990939</t>
  </si>
  <si>
    <t>9789868888777</t>
  </si>
  <si>
    <t>9789621445964</t>
  </si>
  <si>
    <t>9789869075978</t>
  </si>
  <si>
    <t>9789869075947</t>
  </si>
  <si>
    <t>9789868288591</t>
  </si>
  <si>
    <t>9789862218075</t>
  </si>
  <si>
    <t>9789865982492</t>
  </si>
  <si>
    <t>9789868888746</t>
  </si>
  <si>
    <t>9789865699123</t>
  </si>
  <si>
    <t>9789865699376</t>
  </si>
  <si>
    <t>9789620433375</t>
  </si>
  <si>
    <t>9789865983673</t>
  </si>
  <si>
    <t>9789865983802</t>
  </si>
  <si>
    <t>9789869075954</t>
  </si>
  <si>
    <t>9789869145879</t>
  </si>
  <si>
    <t>9789888104161</t>
  </si>
  <si>
    <t>9789577306227</t>
  </si>
  <si>
    <t>9789888284801</t>
  </si>
  <si>
    <t>9789577134455</t>
  </si>
  <si>
    <t>9789866153655</t>
  </si>
  <si>
    <t>9789865809539</t>
  </si>
  <si>
    <t>9789866112812</t>
  </si>
  <si>
    <t>9789866133435</t>
  </si>
  <si>
    <t>9789860379990</t>
  </si>
  <si>
    <t>9789869096737</t>
  </si>
  <si>
    <t>9789865946425</t>
  </si>
  <si>
    <t>9789865916275</t>
  </si>
  <si>
    <t>9789863500667</t>
  </si>
  <si>
    <t>9789863500520</t>
  </si>
  <si>
    <t>9789571362427</t>
  </si>
  <si>
    <t>9789863500483</t>
  </si>
  <si>
    <t>9789866138492</t>
  </si>
  <si>
    <t>9789571362861</t>
  </si>
  <si>
    <t>9789869071086</t>
  </si>
  <si>
    <t>9789869017367</t>
  </si>
  <si>
    <t>9789865797270</t>
  </si>
  <si>
    <t>9789866138850</t>
  </si>
  <si>
    <t>9789868810273</t>
  </si>
  <si>
    <t>9789869052207</t>
  </si>
  <si>
    <t>9789620434389</t>
  </si>
  <si>
    <t>9789868888715</t>
  </si>
  <si>
    <t>9789571361628</t>
  </si>
  <si>
    <t>9789888340071</t>
  </si>
  <si>
    <t>9789865800697</t>
  </si>
  <si>
    <t>9789868903609</t>
  </si>
  <si>
    <t>9789865623234</t>
  </si>
  <si>
    <t>9789620436864</t>
  </si>
  <si>
    <t>9789869067447</t>
  </si>
  <si>
    <t>9789814412407</t>
  </si>
  <si>
    <t>9789814667838</t>
  </si>
  <si>
    <t>9789882362826</t>
  </si>
  <si>
    <t>9789869052245</t>
  </si>
  <si>
    <t>9789868690516</t>
  </si>
  <si>
    <t>9789860379860</t>
  </si>
  <si>
    <t>9789571359779</t>
  </si>
  <si>
    <t>9789577135155</t>
  </si>
  <si>
    <t>9789865797164</t>
  </si>
  <si>
    <t>9789620432750</t>
  </si>
  <si>
    <t>9789620765629</t>
  </si>
  <si>
    <t>9789881511980</t>
  </si>
  <si>
    <t>9789881588555</t>
  </si>
  <si>
    <t>9789577306296</t>
  </si>
  <si>
    <t>9789866276705</t>
  </si>
  <si>
    <t>9789866276729</t>
  </si>
  <si>
    <t>9789865899288</t>
  </si>
  <si>
    <t>9789888310784</t>
  </si>
  <si>
    <t>9789866990618</t>
  </si>
  <si>
    <t>9789868152519</t>
  </si>
  <si>
    <t>9789865983246</t>
  </si>
  <si>
    <t>9789865983741</t>
  </si>
  <si>
    <t>9789866030307</t>
  </si>
  <si>
    <t>9789620437748</t>
  </si>
  <si>
    <t>9789869080804</t>
  </si>
  <si>
    <t>9789865698515</t>
  </si>
  <si>
    <t>9789888200610</t>
  </si>
  <si>
    <t>9789888295883</t>
  </si>
  <si>
    <t>9789868974531</t>
  </si>
  <si>
    <t>9789862641699</t>
  </si>
  <si>
    <t>9789862641705</t>
  </si>
  <si>
    <t>9789866254574</t>
  </si>
  <si>
    <t>9789869086813</t>
  </si>
  <si>
    <t>9789888310838</t>
  </si>
  <si>
    <t>9789576938337</t>
  </si>
  <si>
    <t>9789576967825</t>
  </si>
  <si>
    <t>9789576395666</t>
  </si>
  <si>
    <t>9789866112836</t>
  </si>
  <si>
    <t>9789577306265</t>
  </si>
  <si>
    <t>9789866090295</t>
  </si>
  <si>
    <t>9789863690023</t>
  </si>
  <si>
    <t>9789888310593</t>
  </si>
  <si>
    <t>9789865946456</t>
  </si>
  <si>
    <t>9789865792367</t>
  </si>
  <si>
    <t>9789869186407</t>
  </si>
  <si>
    <t>9789863500513</t>
  </si>
  <si>
    <t>9789868370890</t>
  </si>
  <si>
    <t>9789863690221</t>
  </si>
  <si>
    <t>9789866557941</t>
  </si>
  <si>
    <t>9789865792237</t>
  </si>
  <si>
    <t>9789866116353</t>
  </si>
  <si>
    <t>9789860438239</t>
  </si>
  <si>
    <t>9789865946630</t>
  </si>
  <si>
    <t>9789866138034</t>
  </si>
  <si>
    <t>9789866084874</t>
  </si>
  <si>
    <t>9789863690214</t>
  </si>
  <si>
    <t>9789868996397</t>
  </si>
  <si>
    <t>9789866112997</t>
  </si>
  <si>
    <t>9789888310579</t>
  </si>
  <si>
    <t>9789868847644</t>
  </si>
  <si>
    <t>9789865983956</t>
  </si>
  <si>
    <t>9789869096782</t>
  </si>
  <si>
    <t>9789621457806</t>
  </si>
  <si>
    <t>9789621457066</t>
  </si>
  <si>
    <t>9789888310364</t>
  </si>
  <si>
    <t>9789888310371</t>
  </si>
  <si>
    <t>9789865756222</t>
  </si>
  <si>
    <t>9789866084980</t>
  </si>
  <si>
    <t>9789865758110</t>
  </si>
  <si>
    <t>9789888340132</t>
  </si>
  <si>
    <t>9789574706327</t>
  </si>
  <si>
    <t>9789888181230</t>
  </si>
  <si>
    <t>9789869021531</t>
  </si>
  <si>
    <t>9789863500537</t>
  </si>
  <si>
    <t>9789888200535</t>
  </si>
  <si>
    <t>9789576967405</t>
  </si>
  <si>
    <t>9789860317817</t>
  </si>
  <si>
    <t>9789865983710</t>
  </si>
  <si>
    <t>9789865663896</t>
  </si>
  <si>
    <t>9789865899219</t>
  </si>
  <si>
    <t>9789861476360</t>
  </si>
  <si>
    <t>9789621455888</t>
  </si>
  <si>
    <t>9789888310890</t>
  </si>
  <si>
    <t>9789576938542</t>
  </si>
  <si>
    <t>9789865972837</t>
  </si>
  <si>
    <t>9789865972929</t>
  </si>
  <si>
    <t>9789865972950</t>
  </si>
  <si>
    <t>9789620744914</t>
  </si>
  <si>
    <t>9789865829292</t>
  </si>
  <si>
    <t>9789888104574</t>
  </si>
  <si>
    <t>9789865671327</t>
  </si>
  <si>
    <t>9789869086806</t>
  </si>
  <si>
    <t>9789864370245</t>
  </si>
  <si>
    <t>9789860382556</t>
  </si>
  <si>
    <t>9789620435867</t>
  </si>
  <si>
    <t>9789869137973</t>
  </si>
  <si>
    <t>9789861915517</t>
  </si>
  <si>
    <t>9789868527188</t>
  </si>
  <si>
    <t>9789869069144</t>
  </si>
  <si>
    <t>9789868737273</t>
  </si>
  <si>
    <t>9789866084744</t>
  </si>
  <si>
    <t>9789865623319</t>
  </si>
  <si>
    <t>9789620728624</t>
  </si>
  <si>
    <t>9789571359618</t>
  </si>
  <si>
    <t>9789863690139</t>
  </si>
  <si>
    <t>9789863690207</t>
  </si>
  <si>
    <t>9789866179860</t>
  </si>
  <si>
    <t>9789865809485</t>
  </si>
  <si>
    <t>9789888310920</t>
  </si>
  <si>
    <t>9789863500445</t>
  </si>
  <si>
    <t>9789571361116</t>
  </si>
  <si>
    <t>9789621452801</t>
  </si>
  <si>
    <t>9789869125420</t>
  </si>
  <si>
    <t>9789869035088</t>
  </si>
  <si>
    <t>9789869035033</t>
  </si>
  <si>
    <t>9789865623043</t>
  </si>
  <si>
    <t>9789577306180</t>
  </si>
  <si>
    <t>9789865809195</t>
  </si>
  <si>
    <t>9789571360607</t>
  </si>
  <si>
    <t>9789869157209</t>
  </si>
  <si>
    <t>9789864490233</t>
  </si>
  <si>
    <t>9789866436604</t>
  </si>
  <si>
    <t>9789571363424</t>
  </si>
  <si>
    <t>9789888310692</t>
  </si>
  <si>
    <t>9789888310913</t>
  </si>
  <si>
    <t>9789620432712</t>
  </si>
  <si>
    <t>9789620728617</t>
  </si>
  <si>
    <t>9789621456861</t>
  </si>
  <si>
    <t>9789576689888</t>
  </si>
  <si>
    <t>9789888284337</t>
  </si>
  <si>
    <t>9789570526479</t>
  </si>
  <si>
    <t>9789577306302</t>
  </si>
  <si>
    <t>9789865810887</t>
  </si>
  <si>
    <t>9789571360577</t>
  </si>
  <si>
    <t>9789868926738</t>
  </si>
  <si>
    <t>9789620728549</t>
  </si>
  <si>
    <t>9789628748372</t>
  </si>
  <si>
    <t>9789865982508</t>
  </si>
  <si>
    <t>9789620728471</t>
  </si>
  <si>
    <t>9789860396348</t>
  </si>
  <si>
    <t>9789866320439</t>
  </si>
  <si>
    <t>9789868895270</t>
  </si>
  <si>
    <t>9789621456151</t>
  </si>
  <si>
    <t>9789888340545</t>
  </si>
  <si>
    <t>9789866276668</t>
  </si>
  <si>
    <t>9789620433696</t>
  </si>
  <si>
    <t>9789860453690</t>
  </si>
  <si>
    <t>9789861914978</t>
  </si>
  <si>
    <t>9789888200146</t>
  </si>
  <si>
    <t>9789869145817</t>
  </si>
  <si>
    <t>9789620756320</t>
  </si>
  <si>
    <t>9789577106186</t>
  </si>
  <si>
    <t>9789577106353</t>
  </si>
  <si>
    <t>9789576723872</t>
  </si>
  <si>
    <t>9789863500544</t>
  </si>
  <si>
    <t>9789863500575</t>
  </si>
  <si>
    <t>9789863500339</t>
  </si>
  <si>
    <t>9789576938481</t>
  </si>
  <si>
    <t>9789863690290</t>
  </si>
  <si>
    <t>9789865792053</t>
  </si>
  <si>
    <t>9789869137959</t>
  </si>
  <si>
    <t>9789577306258</t>
  </si>
  <si>
    <t>9789888290741</t>
  </si>
  <si>
    <t>9789576689505</t>
  </si>
  <si>
    <t>9789865792077</t>
  </si>
  <si>
    <t>9789869158312</t>
  </si>
  <si>
    <t>9789865983819</t>
  </si>
  <si>
    <t>9789571358840</t>
  </si>
  <si>
    <t>9789577398703</t>
  </si>
  <si>
    <t>9789576967566</t>
  </si>
  <si>
    <t>9789888200450</t>
  </si>
  <si>
    <t>9789628931323</t>
  </si>
  <si>
    <t>9789863690306</t>
  </si>
  <si>
    <t>9789863690276</t>
  </si>
  <si>
    <t>9789863690030</t>
  </si>
  <si>
    <t>9789868921573</t>
  </si>
  <si>
    <t>9789571361345</t>
  </si>
  <si>
    <t>9789866116407</t>
  </si>
  <si>
    <t>9789865699550</t>
  </si>
  <si>
    <t>9789865972752</t>
  </si>
  <si>
    <t>9789620433139</t>
  </si>
  <si>
    <t>9789620432378</t>
  </si>
  <si>
    <t>9789869108201</t>
  </si>
  <si>
    <t>9789862219478</t>
  </si>
  <si>
    <t>9789570528749</t>
  </si>
  <si>
    <t>9789869034364</t>
  </si>
  <si>
    <t>9789575749880</t>
  </si>
  <si>
    <t>9789888340514</t>
  </si>
  <si>
    <t>9789866320484</t>
  </si>
  <si>
    <t>9789620728648</t>
  </si>
  <si>
    <t>9789866030895</t>
  </si>
  <si>
    <t>9789888284696</t>
  </si>
  <si>
    <t>9789571360171</t>
  </si>
  <si>
    <t>9789888295623</t>
  </si>
  <si>
    <t>9789865663063</t>
  </si>
  <si>
    <t>9789571608501</t>
  </si>
  <si>
    <t>9789863690177</t>
  </si>
  <si>
    <t>9789571361420</t>
  </si>
  <si>
    <t>9789869024655</t>
  </si>
  <si>
    <t>9789869137966</t>
  </si>
  <si>
    <t>9789865936938</t>
  </si>
  <si>
    <t>9789574706099</t>
  </si>
  <si>
    <t>9789868703438</t>
  </si>
  <si>
    <t>9789814522656</t>
  </si>
  <si>
    <t>9789869075992</t>
  </si>
  <si>
    <t>9789865663605</t>
  </si>
  <si>
    <t>9789860382402</t>
  </si>
  <si>
    <t>9789620436727</t>
  </si>
  <si>
    <t>9789623482400</t>
  </si>
  <si>
    <t>9789866297434</t>
  </si>
  <si>
    <t>9789866299179</t>
  </si>
  <si>
    <t>9789571362397</t>
  </si>
  <si>
    <t>9789575749910</t>
  </si>
  <si>
    <t>9789814713016</t>
  </si>
  <si>
    <t>9789869052221</t>
  </si>
  <si>
    <t>9789865699345</t>
  </si>
  <si>
    <t>9789620728280</t>
  </si>
  <si>
    <t>9789865899202</t>
  </si>
  <si>
    <t>9789865972813</t>
  </si>
  <si>
    <t>9789620771149</t>
  </si>
  <si>
    <t>9789620771156</t>
  </si>
  <si>
    <t>9789577528940</t>
  </si>
  <si>
    <t>9789865983581</t>
  </si>
  <si>
    <t>9789863500230</t>
  </si>
  <si>
    <t>9789888290635</t>
  </si>
  <si>
    <t>9789571362946</t>
  </si>
  <si>
    <t>9789888104581</t>
  </si>
  <si>
    <t>9789574953295</t>
  </si>
  <si>
    <t>9789863500612</t>
  </si>
  <si>
    <t>9789888310937</t>
  </si>
  <si>
    <t>9789868703421</t>
  </si>
  <si>
    <t>9789577398130</t>
  </si>
  <si>
    <t>9789620728587</t>
  </si>
  <si>
    <t>9789869177955</t>
  </si>
  <si>
    <t>9789862219584</t>
  </si>
  <si>
    <t>9789865982577</t>
  </si>
  <si>
    <t>9789869137140</t>
  </si>
  <si>
    <t>9789866436581</t>
  </si>
  <si>
    <t>9789888290857</t>
  </si>
  <si>
    <t>9789814632485</t>
  </si>
  <si>
    <t>9789863690283</t>
  </si>
  <si>
    <t>9789571361055</t>
  </si>
  <si>
    <t>9789577306203</t>
  </si>
  <si>
    <t>9789864490196</t>
  </si>
  <si>
    <t>9789869145800</t>
  </si>
  <si>
    <t>9789865721060</t>
  </si>
  <si>
    <t>9789620430312</t>
  </si>
  <si>
    <t>9789620430671</t>
  </si>
  <si>
    <t>9789863690238</t>
  </si>
  <si>
    <t>9789864370290</t>
  </si>
  <si>
    <t>9789888340187</t>
  </si>
  <si>
    <t>9789865699604</t>
  </si>
  <si>
    <t>9789863690191</t>
  </si>
  <si>
    <t>9789869090414</t>
  </si>
  <si>
    <t>9789863500605</t>
  </si>
  <si>
    <t>9789869145848</t>
  </si>
  <si>
    <t>9789869035002</t>
  </si>
  <si>
    <t>9789865946784</t>
  </si>
  <si>
    <t>9789869075985</t>
  </si>
  <si>
    <t>9789863500131</t>
  </si>
  <si>
    <t>9789869002745</t>
  </si>
  <si>
    <t>9789865663551</t>
  </si>
  <si>
    <t>9789576599644</t>
  </si>
  <si>
    <t>9789576599972</t>
  </si>
  <si>
    <t>9789576599583</t>
  </si>
  <si>
    <t>9789620432279</t>
  </si>
  <si>
    <t>9789865663674</t>
  </si>
  <si>
    <t>9789866254598</t>
  </si>
  <si>
    <t>9789865699499</t>
  </si>
  <si>
    <t>9789865983543</t>
  </si>
  <si>
    <t>9789865983550</t>
  </si>
  <si>
    <t>9789868888739</t>
  </si>
  <si>
    <t>9789865972745</t>
  </si>
  <si>
    <t>9789576599774</t>
  </si>
  <si>
    <t>9789571360539</t>
  </si>
  <si>
    <t>9789865663841</t>
  </si>
  <si>
    <t>9789571362694</t>
  </si>
  <si>
    <t>9789571359168</t>
  </si>
  <si>
    <t>9789623487713</t>
  </si>
  <si>
    <t>9789866030956</t>
  </si>
  <si>
    <t>9789576967184</t>
  </si>
  <si>
    <t>9789868932142</t>
  </si>
  <si>
    <t>9789571362847</t>
  </si>
  <si>
    <t>9789865699468</t>
  </si>
  <si>
    <t>9789869096713</t>
  </si>
  <si>
    <t>9789868926493</t>
  </si>
  <si>
    <t>9789866120657</t>
  </si>
  <si>
    <t>9789571360010</t>
  </si>
  <si>
    <t>9789866112928</t>
  </si>
  <si>
    <t>9789866120640</t>
  </si>
  <si>
    <t>9789866112829</t>
  </si>
  <si>
    <t>9789868888791</t>
  </si>
  <si>
    <t>9789865720223</t>
  </si>
  <si>
    <t>9789571357164</t>
  </si>
  <si>
    <t>9789576967832</t>
  </si>
  <si>
    <t>9789571361079</t>
  </si>
  <si>
    <t>9789865758042</t>
  </si>
  <si>
    <t>9789866153273</t>
  </si>
  <si>
    <t>9789866152153</t>
  </si>
  <si>
    <t>9789869075152</t>
  </si>
  <si>
    <t>9789865936518</t>
  </si>
  <si>
    <t>9789867670489</t>
  </si>
  <si>
    <t>9789866120589</t>
  </si>
  <si>
    <t>9789865662141</t>
  </si>
  <si>
    <t>9789865629274</t>
  </si>
  <si>
    <t>9789865629151</t>
  </si>
  <si>
    <t>9789869035637</t>
  </si>
  <si>
    <t>9789865629144</t>
  </si>
  <si>
    <t>9789865629175</t>
  </si>
  <si>
    <t>9789869035620</t>
  </si>
  <si>
    <t>9789865629250</t>
  </si>
  <si>
    <t>9789868936072</t>
  </si>
  <si>
    <t>9789869035606</t>
  </si>
  <si>
    <t>9789868936041</t>
  </si>
  <si>
    <t>9789865629304</t>
  </si>
  <si>
    <t>9789869098434</t>
  </si>
  <si>
    <t>9789865629076</t>
  </si>
  <si>
    <t>9789865629113</t>
  </si>
  <si>
    <t>9789868936089</t>
  </si>
  <si>
    <t>9789869098403</t>
  </si>
  <si>
    <t>9789868936034</t>
  </si>
  <si>
    <t>9789868936058</t>
  </si>
  <si>
    <t>9789865629236</t>
  </si>
  <si>
    <t>9789868936065</t>
  </si>
  <si>
    <t>9789865629199</t>
  </si>
  <si>
    <t>9789881596857</t>
  </si>
  <si>
    <t>9789862642030</t>
  </si>
  <si>
    <t>9789865623302</t>
  </si>
  <si>
    <t>9789869132367</t>
  </si>
  <si>
    <t>9789866084348</t>
  </si>
  <si>
    <t>9789863690245</t>
  </si>
  <si>
    <t>9789860435832</t>
  </si>
  <si>
    <t>9789863500551</t>
  </si>
  <si>
    <t>9789866084096</t>
  </si>
  <si>
    <t>9789866112768</t>
  </si>
  <si>
    <t>9789866084812</t>
  </si>
  <si>
    <t>9789571608303</t>
  </si>
  <si>
    <t>9789577324887</t>
  </si>
  <si>
    <t>9789620770036</t>
  </si>
  <si>
    <t>9789866519956</t>
  </si>
  <si>
    <t>9789571361086</t>
  </si>
  <si>
    <t>9789866084751</t>
  </si>
  <si>
    <t>9789866084324</t>
  </si>
  <si>
    <t>9789570701005</t>
  </si>
  <si>
    <t>9789866084256</t>
  </si>
  <si>
    <t>9789863500285</t>
  </si>
  <si>
    <t>9789620436154</t>
  </si>
  <si>
    <t>9789866421990</t>
  </si>
  <si>
    <t>9789865698447</t>
  </si>
  <si>
    <t>9789866084034</t>
  </si>
  <si>
    <t>9789862642047</t>
  </si>
  <si>
    <t>9789866421952</t>
  </si>
  <si>
    <t>9789866084027</t>
  </si>
  <si>
    <t>9789621451576</t>
  </si>
  <si>
    <t>9789863500452</t>
  </si>
  <si>
    <t>9789863690054</t>
  </si>
  <si>
    <t>9789866421884</t>
  </si>
  <si>
    <t>SSS05醫學教育</t>
  </si>
  <si>
    <t>9789576967115</t>
    <phoneticPr fontId="1" type="noConversion"/>
  </si>
  <si>
    <t>黃鼎殷醫師15天抗癌計畫:第一本破解身心靈密碼的抗癌手冊</t>
    <phoneticPr fontId="1" type="noConversion"/>
  </si>
  <si>
    <t>H22區域研究及地理</t>
  </si>
  <si>
    <t>9789860389784</t>
    <phoneticPr fontId="1" type="noConversion"/>
  </si>
  <si>
    <t>山城包娜娜: 旗山香蕉產業與地區發展</t>
    <phoneticPr fontId="1" type="noConversion"/>
  </si>
  <si>
    <t>H11教育學</t>
  </si>
  <si>
    <t>9789577485656</t>
    <phoneticPr fontId="1" type="noConversion"/>
  </si>
  <si>
    <t>各國教育制度與政策</t>
  </si>
  <si>
    <t>H17社會學</t>
  </si>
  <si>
    <t>9789577324924</t>
    <phoneticPr fontId="1" type="noConversion"/>
  </si>
  <si>
    <t>西方與東方: 高承恕與臺灣社會學(經驗研究篇)</t>
  </si>
  <si>
    <t>H41管理一(人資、組織行為、策略管理、國企、醫管、科管)</t>
  </si>
  <si>
    <t>9789865808952</t>
    <phoneticPr fontId="1" type="noConversion"/>
  </si>
  <si>
    <t>開公司要賺大錢,不變的26條黃金法則</t>
  </si>
  <si>
    <t>H23藝術學</t>
  </si>
  <si>
    <t>9789860402797</t>
    <phoneticPr fontId="1" type="noConversion"/>
  </si>
  <si>
    <t>亂紅</t>
    <phoneticPr fontId="1" type="noConversion"/>
  </si>
  <si>
    <t>9789868830318</t>
    <phoneticPr fontId="1" type="noConversion"/>
  </si>
  <si>
    <t>9789866205873</t>
    <phoneticPr fontId="1" type="noConversion"/>
  </si>
  <si>
    <t>35釐米的縮影人生與信仰</t>
  </si>
  <si>
    <t>黃鼎殷</t>
  </si>
  <si>
    <t>新自然主義股份有限公司</t>
    <phoneticPr fontId="1" type="noConversion"/>
  </si>
  <si>
    <t>莊淑姿</t>
  </si>
  <si>
    <t>李銘義</t>
  </si>
  <si>
    <t>麗文文化事業股份有限公司</t>
    <phoneticPr fontId="1" type="noConversion"/>
  </si>
  <si>
    <t>王振寰, 朱元鴻, 黃金麟, 陳介玄</t>
    <phoneticPr fontId="1" type="noConversion"/>
  </si>
  <si>
    <t>董振千</t>
  </si>
  <si>
    <t>讀品文化</t>
  </si>
  <si>
    <t>二分之一Q劇場</t>
  </si>
  <si>
    <t>國立中央大學黑盒子表演藝術中心</t>
  </si>
  <si>
    <t>趙鐵鎖</t>
  </si>
  <si>
    <t>陳韻琳</t>
    <phoneticPr fontId="1" type="noConversion"/>
  </si>
  <si>
    <t>道聲出版社</t>
  </si>
  <si>
    <t>巨流圖書股份有限公司</t>
    <phoneticPr fontId="1" type="noConversion"/>
  </si>
  <si>
    <t>高雄市政府文化局,麗文文化事業股份有限公司</t>
    <phoneticPr fontId="1" type="noConversion"/>
  </si>
  <si>
    <t>備註</t>
    <phoneticPr fontId="1" type="noConversion"/>
  </si>
  <si>
    <t>因正式書單中其中有題名2筆、年代5筆書目清單資訊有誤，不符聯盟規定，因此進行換書補償，此為聯盟選定補償書籍</t>
    <phoneticPr fontId="2" type="noConversion"/>
  </si>
  <si>
    <t>459冊</t>
    <phoneticPr fontId="1" type="noConversion"/>
  </si>
  <si>
    <t>女人健康的革命--能量養生決定女人一生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</si>
</sst>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#######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rgb="FF0000FF"/>
      <name val="新細明體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ill="1" applyAlignment="1">
      <alignment vertical="center" wrapText="1"/>
    </xf>
    <xf numFmtId="176" fontId="0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4" fillId="0" borderId="1" xfId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6" fillId="0" borderId="1" xfId="0" applyNumberFormat="1" applyFont="1" applyFill="1" applyBorder="1">
      <alignment vertical="center"/>
    </xf>
    <xf numFmtId="49" fontId="3" fillId="0" borderId="0" xfId="0" applyNumberFormat="1" applyFont="1" applyFill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49" fontId="7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1" applyBorder="1" applyAlignment="1" applyProtection="1">
      <alignment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3" borderId="1" xfId="0" applyNumberFormat="1" applyFont="1" applyFill="1" applyBorder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1"/>
  <sheetViews>
    <sheetView tabSelected="1" workbookViewId="0">
      <selection activeCell="C6" sqref="C6"/>
    </sheetView>
  </sheetViews>
  <sheetFormatPr defaultRowHeight="16.5"/>
  <cols>
    <col min="1" max="1" width="5.75" style="1" customWidth="1"/>
    <col min="2" max="2" width="22.75" customWidth="1"/>
    <col min="3" max="3" width="49.375" style="3" customWidth="1"/>
    <col min="4" max="4" width="15" style="19" customWidth="1"/>
    <col min="5" max="5" width="14" style="19" customWidth="1"/>
    <col min="6" max="6" width="60.75" style="23" customWidth="1"/>
    <col min="7" max="7" width="7" style="1" customWidth="1"/>
    <col min="8" max="8" width="7" style="6" customWidth="1"/>
    <col min="9" max="9" width="29.875" style="6" customWidth="1"/>
    <col min="10" max="10" width="43" style="6" customWidth="1"/>
    <col min="11" max="11" width="7.875" style="4" customWidth="1"/>
    <col min="12" max="12" width="9" customWidth="1"/>
    <col min="13" max="13" width="12.875" style="22" customWidth="1"/>
    <col min="14" max="14" width="63.875" bestFit="1" customWidth="1"/>
    <col min="15" max="15" width="32.125" customWidth="1"/>
  </cols>
  <sheetData>
    <row r="1" spans="1:15" s="2" customFormat="1">
      <c r="A1" s="12" t="s">
        <v>992</v>
      </c>
      <c r="B1" s="12" t="s">
        <v>0</v>
      </c>
      <c r="C1" s="12" t="s">
        <v>1056</v>
      </c>
      <c r="D1" s="12" t="s">
        <v>1088</v>
      </c>
      <c r="E1" s="13" t="s">
        <v>1089</v>
      </c>
      <c r="F1" s="12" t="s">
        <v>995</v>
      </c>
      <c r="G1" s="13" t="s">
        <v>1</v>
      </c>
      <c r="H1" s="14" t="s">
        <v>942</v>
      </c>
      <c r="I1" s="15" t="s">
        <v>943</v>
      </c>
      <c r="J1" s="12" t="s">
        <v>945</v>
      </c>
      <c r="K1" s="12" t="s">
        <v>946</v>
      </c>
      <c r="L1" s="12" t="s">
        <v>1075</v>
      </c>
      <c r="M1" s="12" t="s">
        <v>1076</v>
      </c>
      <c r="N1" s="12" t="s">
        <v>1054</v>
      </c>
      <c r="O1" s="12" t="s">
        <v>1571</v>
      </c>
    </row>
    <row r="2" spans="1:15" s="28" customFormat="1">
      <c r="A2" s="8">
        <v>1</v>
      </c>
      <c r="B2" s="9" t="s">
        <v>2</v>
      </c>
      <c r="C2" s="5" t="s">
        <v>24</v>
      </c>
      <c r="D2" s="16"/>
      <c r="E2" s="32" t="s">
        <v>1090</v>
      </c>
      <c r="F2" s="5" t="s">
        <v>996</v>
      </c>
      <c r="G2" s="11" t="s">
        <v>1053</v>
      </c>
      <c r="H2" s="5">
        <v>1</v>
      </c>
      <c r="I2" s="5" t="s">
        <v>31</v>
      </c>
      <c r="J2" s="5" t="s">
        <v>25</v>
      </c>
      <c r="K2" s="5">
        <v>2014</v>
      </c>
      <c r="L2" s="20" t="s">
        <v>1077</v>
      </c>
      <c r="M2" s="21" t="s">
        <v>1078</v>
      </c>
      <c r="N2" s="27" t="str">
        <f>HYPERLINK("http://www.airitibooks.com/Detail/Detail?PublicationID=P20150918081","http://www.airitibooks.com/Detail/Detail?PublicationID=P20150918081")</f>
        <v>http://www.airitibooks.com/Detail/Detail?PublicationID=P20150918081</v>
      </c>
      <c r="O2" s="45"/>
    </row>
    <row r="3" spans="1:15" s="4" customFormat="1">
      <c r="A3" s="10">
        <v>2</v>
      </c>
      <c r="B3" s="5" t="s">
        <v>2</v>
      </c>
      <c r="C3" s="5" t="s">
        <v>14</v>
      </c>
      <c r="D3" s="16"/>
      <c r="E3" s="32" t="s">
        <v>1091</v>
      </c>
      <c r="F3" s="5" t="s">
        <v>49</v>
      </c>
      <c r="G3" s="11" t="s">
        <v>1053</v>
      </c>
      <c r="H3" s="5">
        <v>1</v>
      </c>
      <c r="I3" s="5" t="s">
        <v>50</v>
      </c>
      <c r="J3" s="5" t="s">
        <v>51</v>
      </c>
      <c r="K3" s="5">
        <v>2014</v>
      </c>
      <c r="L3" s="20" t="s">
        <v>1077</v>
      </c>
      <c r="M3" s="21" t="s">
        <v>1079</v>
      </c>
      <c r="N3" s="27" t="str">
        <f>HYPERLINK("http://www.airitibooks.com/Detail/Detail?PublicationID=P20150511075","http://www.airitibooks.com/Detail/Detail?PublicationID=P20150511075")</f>
        <v>http://www.airitibooks.com/Detail/Detail?PublicationID=P20150511075</v>
      </c>
      <c r="O3" s="20"/>
    </row>
    <row r="4" spans="1:15" s="4" customFormat="1">
      <c r="A4" s="10">
        <v>3</v>
      </c>
      <c r="B4" s="5" t="s">
        <v>2</v>
      </c>
      <c r="C4" s="5" t="s">
        <v>14</v>
      </c>
      <c r="D4" s="16"/>
      <c r="E4" s="32" t="s">
        <v>1092</v>
      </c>
      <c r="F4" s="5" t="s">
        <v>52</v>
      </c>
      <c r="G4" s="11" t="s">
        <v>1053</v>
      </c>
      <c r="H4" s="5">
        <v>1</v>
      </c>
      <c r="I4" s="5" t="s">
        <v>53</v>
      </c>
      <c r="J4" s="5" t="s">
        <v>54</v>
      </c>
      <c r="K4" s="5">
        <v>2012</v>
      </c>
      <c r="L4" s="20" t="s">
        <v>1077</v>
      </c>
      <c r="M4" s="21" t="s">
        <v>1079</v>
      </c>
      <c r="N4" s="27" t="str">
        <f>HYPERLINK("http://www.airitibooks.com/Detail/Detail?PublicationID=P20160806048","http://www.airitibooks.com/Detail/Detail?PublicationID=P20160806048")</f>
        <v>http://www.airitibooks.com/Detail/Detail?PublicationID=P20160806048</v>
      </c>
      <c r="O4" s="20"/>
    </row>
    <row r="5" spans="1:15" s="4" customFormat="1">
      <c r="A5" s="10">
        <v>4</v>
      </c>
      <c r="B5" s="5" t="s">
        <v>2</v>
      </c>
      <c r="C5" s="5" t="s">
        <v>17</v>
      </c>
      <c r="D5" s="16"/>
      <c r="E5" s="32" t="s">
        <v>1093</v>
      </c>
      <c r="F5" s="5" t="s">
        <v>55</v>
      </c>
      <c r="G5" s="11" t="s">
        <v>1053</v>
      </c>
      <c r="H5" s="5">
        <v>1</v>
      </c>
      <c r="I5" s="5" t="s">
        <v>56</v>
      </c>
      <c r="J5" s="5" t="s">
        <v>57</v>
      </c>
      <c r="K5" s="5">
        <v>2015</v>
      </c>
      <c r="L5" s="20" t="s">
        <v>1077</v>
      </c>
      <c r="M5" s="21" t="s">
        <v>1079</v>
      </c>
      <c r="N5" s="27" t="str">
        <f>HYPERLINK("http://www.airitibooks.com/Detail/Detail?PublicationID=P20160806082","http://www.airitibooks.com/Detail/Detail?PublicationID=P20160806082")</f>
        <v>http://www.airitibooks.com/Detail/Detail?PublicationID=P20160806082</v>
      </c>
      <c r="O5" s="20"/>
    </row>
    <row r="6" spans="1:15" s="4" customFormat="1">
      <c r="A6" s="10">
        <v>5</v>
      </c>
      <c r="B6" s="5" t="s">
        <v>2</v>
      </c>
      <c r="C6" s="5" t="s">
        <v>14</v>
      </c>
      <c r="D6" s="16"/>
      <c r="E6" s="32" t="s">
        <v>1094</v>
      </c>
      <c r="F6" s="5" t="s">
        <v>58</v>
      </c>
      <c r="G6" s="11" t="s">
        <v>1053</v>
      </c>
      <c r="H6" s="5">
        <v>1</v>
      </c>
      <c r="I6" s="5" t="s">
        <v>50</v>
      </c>
      <c r="J6" s="5" t="s">
        <v>51</v>
      </c>
      <c r="K6" s="5">
        <v>2014</v>
      </c>
      <c r="L6" s="20" t="s">
        <v>1077</v>
      </c>
      <c r="M6" s="21" t="s">
        <v>1079</v>
      </c>
      <c r="N6" s="27" t="str">
        <f>HYPERLINK("http://www.airitibooks.com/Detail/Detail?PublicationID=P20150511074","http://www.airitibooks.com/Detail/Detail?PublicationID=P20150511074")</f>
        <v>http://www.airitibooks.com/Detail/Detail?PublicationID=P20150511074</v>
      </c>
      <c r="O6" s="20"/>
    </row>
    <row r="7" spans="1:15" s="4" customFormat="1">
      <c r="A7" s="10">
        <v>6</v>
      </c>
      <c r="B7" s="5" t="s">
        <v>2</v>
      </c>
      <c r="C7" s="5" t="s">
        <v>993</v>
      </c>
      <c r="D7" s="16"/>
      <c r="E7" s="32" t="s">
        <v>1095</v>
      </c>
      <c r="F7" s="5" t="s">
        <v>60</v>
      </c>
      <c r="G7" s="11" t="s">
        <v>1053</v>
      </c>
      <c r="H7" s="5" t="s">
        <v>947</v>
      </c>
      <c r="I7" s="5" t="s">
        <v>61</v>
      </c>
      <c r="J7" s="5" t="s">
        <v>57</v>
      </c>
      <c r="K7" s="5">
        <v>2015</v>
      </c>
      <c r="L7" s="9" t="s">
        <v>1077</v>
      </c>
      <c r="M7" s="21" t="s">
        <v>1079</v>
      </c>
      <c r="N7" s="27" t="str">
        <f>HYPERLINK("http://www.airitibooks.com/Detail/Detail?PublicationID=P20160806079","http://www.airitibooks.com/Detail/Detail?PublicationID=P20160806079")</f>
        <v>http://www.airitibooks.com/Detail/Detail?PublicationID=P20160806079</v>
      </c>
      <c r="O7" s="20"/>
    </row>
    <row r="8" spans="1:15" s="4" customFormat="1">
      <c r="A8" s="10">
        <v>7</v>
      </c>
      <c r="B8" s="5" t="s">
        <v>2</v>
      </c>
      <c r="C8" s="5" t="s">
        <v>15</v>
      </c>
      <c r="D8" s="16"/>
      <c r="E8" s="32" t="s">
        <v>1096</v>
      </c>
      <c r="F8" s="5" t="s">
        <v>62</v>
      </c>
      <c r="G8" s="11" t="s">
        <v>1053</v>
      </c>
      <c r="H8" s="5">
        <v>1</v>
      </c>
      <c r="I8" s="5" t="s">
        <v>63</v>
      </c>
      <c r="J8" s="5" t="s">
        <v>64</v>
      </c>
      <c r="K8" s="5">
        <v>2014</v>
      </c>
      <c r="L8" s="5" t="s">
        <v>1077</v>
      </c>
      <c r="M8" s="21" t="s">
        <v>1079</v>
      </c>
      <c r="N8" s="27" t="str">
        <f>HYPERLINK("http://www.airitibooks.com/Detail/Detail?PublicationID=P20160806014","http://www.airitibooks.com/Detail/Detail?PublicationID=P20160806014")</f>
        <v>http://www.airitibooks.com/Detail/Detail?PublicationID=P20160806014</v>
      </c>
      <c r="O8" s="20"/>
    </row>
    <row r="9" spans="1:15" s="4" customFormat="1">
      <c r="A9" s="10">
        <v>8</v>
      </c>
      <c r="B9" s="5" t="s">
        <v>2</v>
      </c>
      <c r="C9" s="5" t="s">
        <v>14</v>
      </c>
      <c r="D9" s="16"/>
      <c r="E9" s="32" t="s">
        <v>1097</v>
      </c>
      <c r="F9" s="5" t="s">
        <v>65</v>
      </c>
      <c r="G9" s="11" t="s">
        <v>1053</v>
      </c>
      <c r="H9" s="5">
        <v>1</v>
      </c>
      <c r="I9" s="5" t="s">
        <v>50</v>
      </c>
      <c r="J9" s="5" t="s">
        <v>51</v>
      </c>
      <c r="K9" s="5">
        <v>2014</v>
      </c>
      <c r="L9" s="5" t="s">
        <v>1077</v>
      </c>
      <c r="M9" s="21" t="s">
        <v>1079</v>
      </c>
      <c r="N9" s="27" t="str">
        <f>HYPERLINK("http://www.airitibooks.com/Detail/Detail?PublicationID=P20150511073","http://www.airitibooks.com/Detail/Detail?PublicationID=P20150511073")</f>
        <v>http://www.airitibooks.com/Detail/Detail?PublicationID=P20150511073</v>
      </c>
      <c r="O9" s="20"/>
    </row>
    <row r="10" spans="1:15" s="4" customFormat="1">
      <c r="A10" s="10">
        <v>9</v>
      </c>
      <c r="B10" s="5" t="s">
        <v>2</v>
      </c>
      <c r="C10" s="5" t="s">
        <v>7</v>
      </c>
      <c r="D10" s="16"/>
      <c r="E10" s="32" t="s">
        <v>1098</v>
      </c>
      <c r="F10" s="5" t="s">
        <v>66</v>
      </c>
      <c r="G10" s="11" t="s">
        <v>1053</v>
      </c>
      <c r="H10" s="5">
        <v>1</v>
      </c>
      <c r="I10" s="5" t="s">
        <v>67</v>
      </c>
      <c r="J10" s="5" t="s">
        <v>23</v>
      </c>
      <c r="K10" s="5">
        <v>2012</v>
      </c>
      <c r="L10" s="5" t="s">
        <v>1077</v>
      </c>
      <c r="M10" s="21" t="s">
        <v>1079</v>
      </c>
      <c r="N10" s="27" t="str">
        <f>HYPERLINK("http://www.airitibooks.com/Detail/Detail?PublicationID=P20121226023","http://www.airitibooks.com/Detail/Detail?PublicationID=P20121226023")</f>
        <v>http://www.airitibooks.com/Detail/Detail?PublicationID=P20121226023</v>
      </c>
      <c r="O10" s="20"/>
    </row>
    <row r="11" spans="1:15" s="4" customFormat="1">
      <c r="A11" s="10">
        <v>10</v>
      </c>
      <c r="B11" s="5" t="s">
        <v>2</v>
      </c>
      <c r="C11" s="5" t="s">
        <v>18</v>
      </c>
      <c r="D11" s="16"/>
      <c r="E11" s="32" t="s">
        <v>1099</v>
      </c>
      <c r="F11" s="5" t="s">
        <v>68</v>
      </c>
      <c r="G11" s="11" t="s">
        <v>1053</v>
      </c>
      <c r="H11" s="5">
        <v>1</v>
      </c>
      <c r="I11" s="5" t="s">
        <v>69</v>
      </c>
      <c r="J11" s="5" t="s">
        <v>70</v>
      </c>
      <c r="K11" s="5">
        <v>2011</v>
      </c>
      <c r="L11" s="5" t="s">
        <v>1077</v>
      </c>
      <c r="M11" s="21" t="s">
        <v>1079</v>
      </c>
      <c r="N11" s="27" t="str">
        <f>HYPERLINK("http://www.airitibooks.com/Detail/Detail?PublicationID=P20140902047","http://www.airitibooks.com/Detail/Detail?PublicationID=P20140902047")</f>
        <v>http://www.airitibooks.com/Detail/Detail?PublicationID=P20140902047</v>
      </c>
      <c r="O11" s="20"/>
    </row>
    <row r="12" spans="1:15" s="4" customFormat="1">
      <c r="A12" s="10">
        <v>11</v>
      </c>
      <c r="B12" s="5" t="s">
        <v>2</v>
      </c>
      <c r="C12" s="5" t="s">
        <v>7</v>
      </c>
      <c r="D12" s="16"/>
      <c r="E12" s="32" t="s">
        <v>1100</v>
      </c>
      <c r="F12" s="5" t="s">
        <v>71</v>
      </c>
      <c r="G12" s="11" t="s">
        <v>1053</v>
      </c>
      <c r="H12" s="5">
        <v>1</v>
      </c>
      <c r="I12" s="5" t="s">
        <v>72</v>
      </c>
      <c r="J12" s="5" t="s">
        <v>39</v>
      </c>
      <c r="K12" s="5">
        <v>2015</v>
      </c>
      <c r="L12" s="5" t="s">
        <v>1077</v>
      </c>
      <c r="M12" s="21" t="s">
        <v>1079</v>
      </c>
      <c r="N12" s="27" t="str">
        <f>HYPERLINK("http://www.airitibooks.com/Detail/Detail?PublicationID=P20151201426","http://www.airitibooks.com/Detail/Detail?PublicationID=P20151201426")</f>
        <v>http://www.airitibooks.com/Detail/Detail?PublicationID=P20151201426</v>
      </c>
      <c r="O12" s="20"/>
    </row>
    <row r="13" spans="1:15" s="4" customFormat="1">
      <c r="A13" s="10">
        <v>12</v>
      </c>
      <c r="B13" s="5" t="s">
        <v>2</v>
      </c>
      <c r="C13" s="5" t="s">
        <v>73</v>
      </c>
      <c r="D13" s="16"/>
      <c r="E13" s="32" t="s">
        <v>1101</v>
      </c>
      <c r="F13" s="5" t="s">
        <v>74</v>
      </c>
      <c r="G13" s="11" t="s">
        <v>1053</v>
      </c>
      <c r="H13" s="5">
        <v>1</v>
      </c>
      <c r="I13" s="5" t="s">
        <v>75</v>
      </c>
      <c r="J13" s="5" t="s">
        <v>76</v>
      </c>
      <c r="K13" s="5">
        <v>2013</v>
      </c>
      <c r="L13" s="5" t="s">
        <v>1077</v>
      </c>
      <c r="M13" s="21" t="s">
        <v>1079</v>
      </c>
      <c r="N13" s="27" t="str">
        <f>HYPERLINK("http://www.airitibooks.com/Detail/Detail?PublicationID=P20140218131","http://www.airitibooks.com/Detail/Detail?PublicationID=P20140218131")</f>
        <v>http://www.airitibooks.com/Detail/Detail?PublicationID=P20140218131</v>
      </c>
      <c r="O13" s="20"/>
    </row>
    <row r="14" spans="1:15" s="4" customFormat="1">
      <c r="A14" s="10">
        <v>13</v>
      </c>
      <c r="B14" s="5" t="s">
        <v>2</v>
      </c>
      <c r="C14" s="5" t="s">
        <v>73</v>
      </c>
      <c r="D14" s="16"/>
      <c r="E14" s="32" t="s">
        <v>1102</v>
      </c>
      <c r="F14" s="5" t="s">
        <v>77</v>
      </c>
      <c r="G14" s="11" t="s">
        <v>1053</v>
      </c>
      <c r="H14" s="5">
        <v>1</v>
      </c>
      <c r="I14" s="5" t="s">
        <v>78</v>
      </c>
      <c r="J14" s="5" t="s">
        <v>948</v>
      </c>
      <c r="K14" s="5">
        <v>2011</v>
      </c>
      <c r="L14" s="5" t="s">
        <v>1077</v>
      </c>
      <c r="M14" s="21" t="s">
        <v>1079</v>
      </c>
      <c r="N14" s="27" t="str">
        <f>HYPERLINK("http://www.airitibooks.com/Detail/Detail?PublicationID=P20150318001","http://www.airitibooks.com/Detail/Detail?PublicationID=P20150318001")</f>
        <v>http://www.airitibooks.com/Detail/Detail?PublicationID=P20150318001</v>
      </c>
      <c r="O14" s="20"/>
    </row>
    <row r="15" spans="1:15" s="4" customFormat="1">
      <c r="A15" s="10">
        <v>14</v>
      </c>
      <c r="B15" s="5" t="s">
        <v>2</v>
      </c>
      <c r="C15" s="5" t="s">
        <v>16</v>
      </c>
      <c r="D15" s="16"/>
      <c r="E15" s="32" t="s">
        <v>1103</v>
      </c>
      <c r="F15" s="5" t="s">
        <v>80</v>
      </c>
      <c r="G15" s="11" t="s">
        <v>1053</v>
      </c>
      <c r="H15" s="5">
        <v>1</v>
      </c>
      <c r="I15" s="5" t="s">
        <v>949</v>
      </c>
      <c r="J15" s="5" t="s">
        <v>54</v>
      </c>
      <c r="K15" s="5">
        <v>2013</v>
      </c>
      <c r="L15" s="5" t="s">
        <v>1077</v>
      </c>
      <c r="M15" s="21" t="s">
        <v>1079</v>
      </c>
      <c r="N15" s="27" t="str">
        <f>HYPERLINK("http://www.airitibooks.com/Detail/Detail?PublicationID=P20160806061","http://www.airitibooks.com/Detail/Detail?PublicationID=P20160806061")</f>
        <v>http://www.airitibooks.com/Detail/Detail?PublicationID=P20160806061</v>
      </c>
      <c r="O15" s="20"/>
    </row>
    <row r="16" spans="1:15" s="4" customFormat="1">
      <c r="A16" s="10">
        <v>15</v>
      </c>
      <c r="B16" s="5" t="s">
        <v>2</v>
      </c>
      <c r="C16" s="5" t="s">
        <v>17</v>
      </c>
      <c r="D16" s="16"/>
      <c r="E16" s="32" t="s">
        <v>1104</v>
      </c>
      <c r="F16" s="5" t="s">
        <v>81</v>
      </c>
      <c r="G16" s="11" t="s">
        <v>1053</v>
      </c>
      <c r="H16" s="5">
        <v>1</v>
      </c>
      <c r="I16" s="5" t="s">
        <v>82</v>
      </c>
      <c r="J16" s="5" t="s">
        <v>83</v>
      </c>
      <c r="K16" s="5">
        <v>2013</v>
      </c>
      <c r="L16" s="5" t="s">
        <v>1077</v>
      </c>
      <c r="M16" s="21" t="s">
        <v>1079</v>
      </c>
      <c r="N16" s="27" t="str">
        <f>HYPERLINK("http://www.airitibooks.com/Detail/Detail?PublicationID=P20150508370","http://www.airitibooks.com/Detail/Detail?PublicationID=P20150508370")</f>
        <v>http://www.airitibooks.com/Detail/Detail?PublicationID=P20150508370</v>
      </c>
      <c r="O16" s="20"/>
    </row>
    <row r="17" spans="1:15" s="4" customFormat="1">
      <c r="A17" s="10">
        <v>16</v>
      </c>
      <c r="B17" s="5" t="s">
        <v>2</v>
      </c>
      <c r="C17" s="5" t="s">
        <v>59</v>
      </c>
      <c r="D17" s="16"/>
      <c r="E17" s="32" t="s">
        <v>1105</v>
      </c>
      <c r="F17" s="5" t="s">
        <v>84</v>
      </c>
      <c r="G17" s="11" t="s">
        <v>1053</v>
      </c>
      <c r="H17" s="5">
        <v>1</v>
      </c>
      <c r="I17" s="5" t="s">
        <v>85</v>
      </c>
      <c r="J17" s="5" t="s">
        <v>950</v>
      </c>
      <c r="K17" s="5">
        <v>2014</v>
      </c>
      <c r="L17" s="5" t="s">
        <v>1077</v>
      </c>
      <c r="M17" s="21" t="s">
        <v>1079</v>
      </c>
      <c r="N17" s="27" t="str">
        <f>HYPERLINK("http://www.airitibooks.com/Detail/Detail?PublicationID=P20160929015","http://www.airitibooks.com/Detail/Detail?PublicationID=P20160929015")</f>
        <v>http://www.airitibooks.com/Detail/Detail?PublicationID=P20160929015</v>
      </c>
      <c r="O17" s="20"/>
    </row>
    <row r="18" spans="1:15" s="4" customFormat="1">
      <c r="A18" s="10">
        <v>17</v>
      </c>
      <c r="B18" s="5" t="s">
        <v>2</v>
      </c>
      <c r="C18" s="5" t="s">
        <v>87</v>
      </c>
      <c r="D18" s="16"/>
      <c r="E18" s="32" t="s">
        <v>1106</v>
      </c>
      <c r="F18" s="5" t="s">
        <v>88</v>
      </c>
      <c r="G18" s="11" t="s">
        <v>1053</v>
      </c>
      <c r="H18" s="5">
        <v>1</v>
      </c>
      <c r="I18" s="5" t="s">
        <v>89</v>
      </c>
      <c r="J18" s="5" t="s">
        <v>90</v>
      </c>
      <c r="K18" s="5">
        <v>2014</v>
      </c>
      <c r="L18" s="5" t="s">
        <v>1077</v>
      </c>
      <c r="M18" s="21" t="s">
        <v>1079</v>
      </c>
      <c r="N18" s="27" t="str">
        <f>HYPERLINK("http://www.airitibooks.com/Detail/Detail?PublicationID=P20150918092","http://www.airitibooks.com/Detail/Detail?PublicationID=P20150918092")</f>
        <v>http://www.airitibooks.com/Detail/Detail?PublicationID=P20150918092</v>
      </c>
      <c r="O18" s="20"/>
    </row>
    <row r="19" spans="1:15" s="4" customFormat="1">
      <c r="A19" s="10">
        <v>18</v>
      </c>
      <c r="B19" s="5" t="s">
        <v>2</v>
      </c>
      <c r="C19" s="5" t="s">
        <v>91</v>
      </c>
      <c r="D19" s="16"/>
      <c r="E19" s="32" t="s">
        <v>1107</v>
      </c>
      <c r="F19" s="5" t="s">
        <v>92</v>
      </c>
      <c r="G19" s="11" t="s">
        <v>1053</v>
      </c>
      <c r="H19" s="5">
        <v>1</v>
      </c>
      <c r="I19" s="5" t="s">
        <v>93</v>
      </c>
      <c r="J19" s="5" t="s">
        <v>93</v>
      </c>
      <c r="K19" s="5">
        <v>2015</v>
      </c>
      <c r="L19" s="5" t="s">
        <v>1077</v>
      </c>
      <c r="M19" s="21" t="s">
        <v>1079</v>
      </c>
      <c r="N19" s="27" t="str">
        <f>HYPERLINK("http://www.airitibooks.com/Detail/Detail?PublicationID=P20150316049","http://www.airitibooks.com/Detail/Detail?PublicationID=P20150316049")</f>
        <v>http://www.airitibooks.com/Detail/Detail?PublicationID=P20150316049</v>
      </c>
      <c r="O19" s="20"/>
    </row>
    <row r="20" spans="1:15" s="4" customFormat="1">
      <c r="A20" s="10">
        <v>19</v>
      </c>
      <c r="B20" s="5" t="s">
        <v>2</v>
      </c>
      <c r="C20" s="5" t="s">
        <v>5</v>
      </c>
      <c r="D20" s="16"/>
      <c r="E20" s="32" t="s">
        <v>1108</v>
      </c>
      <c r="F20" s="5" t="s">
        <v>94</v>
      </c>
      <c r="G20" s="11" t="s">
        <v>1053</v>
      </c>
      <c r="H20" s="5">
        <v>1</v>
      </c>
      <c r="I20" s="5" t="s">
        <v>95</v>
      </c>
      <c r="J20" s="5" t="s">
        <v>23</v>
      </c>
      <c r="K20" s="5">
        <v>2011</v>
      </c>
      <c r="L20" s="5" t="s">
        <v>1077</v>
      </c>
      <c r="M20" s="21" t="s">
        <v>1079</v>
      </c>
      <c r="N20" s="27" t="str">
        <f>HYPERLINK("http://www.airitibooks.com/Detail/Detail?PublicationID=P20120517021","http://www.airitibooks.com/Detail/Detail?PublicationID=P20120517021")</f>
        <v>http://www.airitibooks.com/Detail/Detail?PublicationID=P20120517021</v>
      </c>
      <c r="O20" s="20"/>
    </row>
    <row r="21" spans="1:15" s="4" customFormat="1">
      <c r="A21" s="10">
        <v>20</v>
      </c>
      <c r="B21" s="5" t="s">
        <v>2</v>
      </c>
      <c r="C21" s="5" t="s">
        <v>14</v>
      </c>
      <c r="D21" s="16"/>
      <c r="E21" s="32" t="s">
        <v>1109</v>
      </c>
      <c r="F21" s="5" t="s">
        <v>96</v>
      </c>
      <c r="G21" s="11" t="s">
        <v>1053</v>
      </c>
      <c r="H21" s="5">
        <v>1</v>
      </c>
      <c r="I21" s="5" t="s">
        <v>97</v>
      </c>
      <c r="J21" s="5" t="s">
        <v>98</v>
      </c>
      <c r="K21" s="5">
        <v>2014</v>
      </c>
      <c r="L21" s="5" t="s">
        <v>1077</v>
      </c>
      <c r="M21" s="21" t="s">
        <v>1079</v>
      </c>
      <c r="N21" s="27" t="str">
        <f>HYPERLINK("http://www.airitibooks.com/Detail/Detail?PublicationID=P20150205007","http://www.airitibooks.com/Detail/Detail?PublicationID=P20150205007")</f>
        <v>http://www.airitibooks.com/Detail/Detail?PublicationID=P20150205007</v>
      </c>
      <c r="O21" s="20"/>
    </row>
    <row r="22" spans="1:15" s="4" customFormat="1">
      <c r="A22" s="10">
        <v>21</v>
      </c>
      <c r="B22" s="5" t="s">
        <v>2</v>
      </c>
      <c r="C22" s="5" t="s">
        <v>14</v>
      </c>
      <c r="D22" s="16"/>
      <c r="E22" s="32" t="s">
        <v>1110</v>
      </c>
      <c r="F22" s="5" t="s">
        <v>99</v>
      </c>
      <c r="G22" s="11" t="s">
        <v>1053</v>
      </c>
      <c r="H22" s="5">
        <v>1</v>
      </c>
      <c r="I22" s="5" t="s">
        <v>100</v>
      </c>
      <c r="J22" s="5" t="s">
        <v>44</v>
      </c>
      <c r="K22" s="5">
        <v>2013</v>
      </c>
      <c r="L22" s="5" t="s">
        <v>1077</v>
      </c>
      <c r="M22" s="21" t="s">
        <v>1079</v>
      </c>
      <c r="N22" s="27" t="str">
        <f>HYPERLINK("http://www.airitibooks.com/Detail/Detail?PublicationID=P20160930051","http://www.airitibooks.com/Detail/Detail?PublicationID=P20160930051")</f>
        <v>http://www.airitibooks.com/Detail/Detail?PublicationID=P20160930051</v>
      </c>
      <c r="O22" s="20"/>
    </row>
    <row r="23" spans="1:15" s="4" customFormat="1">
      <c r="A23" s="10">
        <v>22</v>
      </c>
      <c r="B23" s="5" t="s">
        <v>2</v>
      </c>
      <c r="C23" s="5" t="s">
        <v>7</v>
      </c>
      <c r="D23" s="16"/>
      <c r="E23" s="32" t="s">
        <v>1111</v>
      </c>
      <c r="F23" s="5" t="s">
        <v>101</v>
      </c>
      <c r="G23" s="11" t="s">
        <v>1053</v>
      </c>
      <c r="H23" s="5">
        <v>1</v>
      </c>
      <c r="I23" s="5" t="s">
        <v>102</v>
      </c>
      <c r="J23" s="5" t="s">
        <v>23</v>
      </c>
      <c r="K23" s="5">
        <v>2013</v>
      </c>
      <c r="L23" s="5" t="s">
        <v>1077</v>
      </c>
      <c r="M23" s="21" t="s">
        <v>1079</v>
      </c>
      <c r="N23" s="27" t="str">
        <f>HYPERLINK("http://www.airitibooks.com/Detail/Detail?PublicationID=P20140514022","http://www.airitibooks.com/Detail/Detail?PublicationID=P20140514022")</f>
        <v>http://www.airitibooks.com/Detail/Detail?PublicationID=P20140514022</v>
      </c>
      <c r="O23" s="20"/>
    </row>
    <row r="24" spans="1:15" s="4" customFormat="1">
      <c r="A24" s="10">
        <v>23</v>
      </c>
      <c r="B24" s="5" t="s">
        <v>2</v>
      </c>
      <c r="C24" s="5" t="s">
        <v>12</v>
      </c>
      <c r="D24" s="16"/>
      <c r="E24" s="32" t="s">
        <v>1112</v>
      </c>
      <c r="F24" s="5" t="s">
        <v>103</v>
      </c>
      <c r="G24" s="11" t="s">
        <v>1053</v>
      </c>
      <c r="H24" s="5">
        <v>1</v>
      </c>
      <c r="I24" s="5" t="s">
        <v>104</v>
      </c>
      <c r="J24" s="5" t="s">
        <v>105</v>
      </c>
      <c r="K24" s="5">
        <v>2015</v>
      </c>
      <c r="L24" s="5" t="s">
        <v>1077</v>
      </c>
      <c r="M24" s="21" t="s">
        <v>1079</v>
      </c>
      <c r="N24" s="27" t="str">
        <f>HYPERLINK("http://www.airitibooks.com/Detail/Detail?PublicationID=P20150626058","http://www.airitibooks.com/Detail/Detail?PublicationID=P20150626058")</f>
        <v>http://www.airitibooks.com/Detail/Detail?PublicationID=P20150626058</v>
      </c>
      <c r="O24" s="20"/>
    </row>
    <row r="25" spans="1:15" s="4" customFormat="1">
      <c r="A25" s="10">
        <v>24</v>
      </c>
      <c r="B25" s="5" t="s">
        <v>2</v>
      </c>
      <c r="C25" s="5" t="s">
        <v>7</v>
      </c>
      <c r="D25" s="16"/>
      <c r="E25" s="32" t="s">
        <v>1113</v>
      </c>
      <c r="F25" s="5" t="s">
        <v>106</v>
      </c>
      <c r="G25" s="11" t="s">
        <v>1053</v>
      </c>
      <c r="H25" s="5">
        <v>1</v>
      </c>
      <c r="I25" s="5" t="s">
        <v>26</v>
      </c>
      <c r="J25" s="5" t="s">
        <v>951</v>
      </c>
      <c r="K25" s="5">
        <v>2012</v>
      </c>
      <c r="L25" s="5" t="s">
        <v>1077</v>
      </c>
      <c r="M25" s="21" t="s">
        <v>1079</v>
      </c>
      <c r="N25" s="27" t="str">
        <f>HYPERLINK("http://www.airitibooks.com/Detail/Detail?PublicationID=P20121226032","http://www.airitibooks.com/Detail/Detail?PublicationID=P20121226032")</f>
        <v>http://www.airitibooks.com/Detail/Detail?PublicationID=P20121226032</v>
      </c>
      <c r="O25" s="20"/>
    </row>
    <row r="26" spans="1:15" s="4" customFormat="1">
      <c r="A26" s="10">
        <v>25</v>
      </c>
      <c r="B26" s="5" t="s">
        <v>2</v>
      </c>
      <c r="C26" s="5" t="s">
        <v>13</v>
      </c>
      <c r="D26" s="16"/>
      <c r="E26" s="32" t="s">
        <v>1114</v>
      </c>
      <c r="F26" s="5" t="s">
        <v>107</v>
      </c>
      <c r="G26" s="11" t="s">
        <v>1053</v>
      </c>
      <c r="H26" s="5">
        <v>1</v>
      </c>
      <c r="I26" s="5" t="s">
        <v>108</v>
      </c>
      <c r="J26" s="5" t="s">
        <v>109</v>
      </c>
      <c r="K26" s="5">
        <v>2014</v>
      </c>
      <c r="L26" s="5" t="s">
        <v>1077</v>
      </c>
      <c r="M26" s="21" t="s">
        <v>1079</v>
      </c>
      <c r="N26" s="27" t="str">
        <f>HYPERLINK("http://www.airitibooks.com/Detail/Detail?PublicationID=P20160930042","http://www.airitibooks.com/Detail/Detail?PublicationID=P20160930042")</f>
        <v>http://www.airitibooks.com/Detail/Detail?PublicationID=P20160930042</v>
      </c>
      <c r="O26" s="20"/>
    </row>
    <row r="27" spans="1:15" s="4" customFormat="1">
      <c r="A27" s="10">
        <v>26</v>
      </c>
      <c r="B27" s="5" t="s">
        <v>2</v>
      </c>
      <c r="C27" s="5" t="s">
        <v>6</v>
      </c>
      <c r="D27" s="16"/>
      <c r="E27" s="32" t="s">
        <v>1115</v>
      </c>
      <c r="F27" s="5" t="s">
        <v>110</v>
      </c>
      <c r="G27" s="11" t="s">
        <v>1053</v>
      </c>
      <c r="H27" s="5">
        <v>1</v>
      </c>
      <c r="I27" s="5" t="s">
        <v>111</v>
      </c>
      <c r="J27" s="5" t="s">
        <v>41</v>
      </c>
      <c r="K27" s="5">
        <v>2014</v>
      </c>
      <c r="L27" s="5" t="s">
        <v>1077</v>
      </c>
      <c r="M27" s="21" t="s">
        <v>1079</v>
      </c>
      <c r="N27" s="27" t="str">
        <f>HYPERLINK("http://www.airitibooks.com/Detail/Detail?PublicationID=P20150810006","http://www.airitibooks.com/Detail/Detail?PublicationID=P20150810006")</f>
        <v>http://www.airitibooks.com/Detail/Detail?PublicationID=P20150810006</v>
      </c>
      <c r="O27" s="20"/>
    </row>
    <row r="28" spans="1:15" s="4" customFormat="1">
      <c r="A28" s="10">
        <v>27</v>
      </c>
      <c r="B28" s="5" t="s">
        <v>2</v>
      </c>
      <c r="C28" s="5" t="s">
        <v>59</v>
      </c>
      <c r="D28" s="16"/>
      <c r="E28" s="32" t="s">
        <v>1116</v>
      </c>
      <c r="F28" s="5" t="s">
        <v>112</v>
      </c>
      <c r="G28" s="11" t="s">
        <v>1053</v>
      </c>
      <c r="H28" s="5">
        <v>1</v>
      </c>
      <c r="I28" s="5" t="s">
        <v>113</v>
      </c>
      <c r="J28" s="5" t="s">
        <v>952</v>
      </c>
      <c r="K28" s="5">
        <v>2012</v>
      </c>
      <c r="L28" s="5" t="s">
        <v>1077</v>
      </c>
      <c r="M28" s="21" t="s">
        <v>1079</v>
      </c>
      <c r="N28" s="27" t="str">
        <f>HYPERLINK("http://www.airitibooks.com/Detail/Detail?PublicationID=P20141105299","http://www.airitibooks.com/Detail/Detail?PublicationID=P20141105299")</f>
        <v>http://www.airitibooks.com/Detail/Detail?PublicationID=P20141105299</v>
      </c>
      <c r="O28" s="20"/>
    </row>
    <row r="29" spans="1:15" s="4" customFormat="1">
      <c r="A29" s="10">
        <v>28</v>
      </c>
      <c r="B29" s="5" t="s">
        <v>2</v>
      </c>
      <c r="C29" s="5" t="s">
        <v>15</v>
      </c>
      <c r="D29" s="16"/>
      <c r="E29" s="32" t="s">
        <v>1117</v>
      </c>
      <c r="F29" s="5" t="s">
        <v>114</v>
      </c>
      <c r="G29" s="11" t="s">
        <v>1053</v>
      </c>
      <c r="H29" s="5">
        <v>1</v>
      </c>
      <c r="I29" s="5" t="s">
        <v>115</v>
      </c>
      <c r="J29" s="5" t="s">
        <v>42</v>
      </c>
      <c r="K29" s="5">
        <v>2014</v>
      </c>
      <c r="L29" s="5" t="s">
        <v>1077</v>
      </c>
      <c r="M29" s="21" t="s">
        <v>1079</v>
      </c>
      <c r="N29" s="27" t="str">
        <f>HYPERLINK("http://www.airitibooks.com/Detail/Detail?PublicationID=P20140912128","http://www.airitibooks.com/Detail/Detail?PublicationID=P20140912128")</f>
        <v>http://www.airitibooks.com/Detail/Detail?PublicationID=P20140912128</v>
      </c>
      <c r="O29" s="20"/>
    </row>
    <row r="30" spans="1:15" s="4" customFormat="1">
      <c r="A30" s="10">
        <v>29</v>
      </c>
      <c r="B30" s="5" t="s">
        <v>2</v>
      </c>
      <c r="C30" s="5" t="s">
        <v>7</v>
      </c>
      <c r="D30" s="16"/>
      <c r="E30" s="32" t="s">
        <v>1118</v>
      </c>
      <c r="F30" s="5" t="s">
        <v>116</v>
      </c>
      <c r="G30" s="11" t="s">
        <v>1053</v>
      </c>
      <c r="H30" s="5">
        <v>1</v>
      </c>
      <c r="I30" s="5" t="s">
        <v>117</v>
      </c>
      <c r="J30" s="5" t="s">
        <v>23</v>
      </c>
      <c r="K30" s="5">
        <v>2011</v>
      </c>
      <c r="L30" s="5" t="s">
        <v>1077</v>
      </c>
      <c r="M30" s="21" t="s">
        <v>1079</v>
      </c>
      <c r="N30" s="27" t="str">
        <f>HYPERLINK("http://www.airitibooks.com/Detail/Detail?PublicationID=P20120524031","http://www.airitibooks.com/Detail/Detail?PublicationID=P20120524031")</f>
        <v>http://www.airitibooks.com/Detail/Detail?PublicationID=P20120524031</v>
      </c>
      <c r="O30" s="20"/>
    </row>
    <row r="31" spans="1:15" s="4" customFormat="1">
      <c r="A31" s="10">
        <v>30</v>
      </c>
      <c r="B31" s="5" t="s">
        <v>2</v>
      </c>
      <c r="C31" s="5" t="s">
        <v>6</v>
      </c>
      <c r="D31" s="16"/>
      <c r="E31" s="32" t="s">
        <v>1119</v>
      </c>
      <c r="F31" s="5" t="s">
        <v>118</v>
      </c>
      <c r="G31" s="11" t="s">
        <v>1053</v>
      </c>
      <c r="H31" s="5">
        <v>1</v>
      </c>
      <c r="I31" s="5" t="s">
        <v>119</v>
      </c>
      <c r="J31" s="5" t="s">
        <v>41</v>
      </c>
      <c r="K31" s="5">
        <v>2013</v>
      </c>
      <c r="L31" s="5" t="s">
        <v>1077</v>
      </c>
      <c r="M31" s="21" t="s">
        <v>1079</v>
      </c>
      <c r="N31" s="27" t="str">
        <f>HYPERLINK("http://www.airitibooks.com/Detail/Detail?PublicationID=P20140506004","http://www.airitibooks.com/Detail/Detail?PublicationID=P20140506004")</f>
        <v>http://www.airitibooks.com/Detail/Detail?PublicationID=P20140506004</v>
      </c>
      <c r="O31" s="20"/>
    </row>
    <row r="32" spans="1:15" s="4" customFormat="1">
      <c r="A32" s="10">
        <v>31</v>
      </c>
      <c r="B32" s="5" t="s">
        <v>2</v>
      </c>
      <c r="C32" s="5" t="s">
        <v>7</v>
      </c>
      <c r="D32" s="16"/>
      <c r="E32" s="32" t="s">
        <v>1120</v>
      </c>
      <c r="F32" s="5" t="s">
        <v>120</v>
      </c>
      <c r="G32" s="11" t="s">
        <v>1053</v>
      </c>
      <c r="H32" s="5">
        <v>1</v>
      </c>
      <c r="I32" s="5" t="s">
        <v>121</v>
      </c>
      <c r="J32" s="5" t="s">
        <v>23</v>
      </c>
      <c r="K32" s="5">
        <v>2013</v>
      </c>
      <c r="L32" s="5" t="s">
        <v>1077</v>
      </c>
      <c r="M32" s="21" t="s">
        <v>1079</v>
      </c>
      <c r="N32" s="27" t="str">
        <f>HYPERLINK("http://www.airitibooks.com/Detail/Detail?PublicationID=P20140514023","http://www.airitibooks.com/Detail/Detail?PublicationID=P20140514023")</f>
        <v>http://www.airitibooks.com/Detail/Detail?PublicationID=P20140514023</v>
      </c>
      <c r="O32" s="20"/>
    </row>
    <row r="33" spans="1:15" s="4" customFormat="1">
      <c r="A33" s="10">
        <v>32</v>
      </c>
      <c r="B33" s="5" t="s">
        <v>2</v>
      </c>
      <c r="C33" s="5" t="s">
        <v>7</v>
      </c>
      <c r="D33" s="16"/>
      <c r="E33" s="32" t="s">
        <v>1121</v>
      </c>
      <c r="F33" s="5" t="s">
        <v>122</v>
      </c>
      <c r="G33" s="11" t="s">
        <v>1053</v>
      </c>
      <c r="H33" s="5">
        <v>1</v>
      </c>
      <c r="I33" s="5" t="s">
        <v>123</v>
      </c>
      <c r="J33" s="5" t="s">
        <v>953</v>
      </c>
      <c r="K33" s="5">
        <v>2012</v>
      </c>
      <c r="L33" s="5" t="s">
        <v>1077</v>
      </c>
      <c r="M33" s="21" t="s">
        <v>1079</v>
      </c>
      <c r="N33" s="27" t="str">
        <f>HYPERLINK("http://www.airitibooks.com/Detail/Detail?PublicationID=P20121226036","http://www.airitibooks.com/Detail/Detail?PublicationID=P20121226036")</f>
        <v>http://www.airitibooks.com/Detail/Detail?PublicationID=P20121226036</v>
      </c>
      <c r="O33" s="20"/>
    </row>
    <row r="34" spans="1:15" s="4" customFormat="1">
      <c r="A34" s="10">
        <v>33</v>
      </c>
      <c r="B34" s="5" t="s">
        <v>2</v>
      </c>
      <c r="C34" s="5" t="s">
        <v>7</v>
      </c>
      <c r="D34" s="16"/>
      <c r="E34" s="32" t="s">
        <v>1122</v>
      </c>
      <c r="F34" s="5" t="s">
        <v>124</v>
      </c>
      <c r="G34" s="11" t="s">
        <v>1053</v>
      </c>
      <c r="H34" s="5">
        <v>1</v>
      </c>
      <c r="I34" s="5" t="s">
        <v>117</v>
      </c>
      <c r="J34" s="5" t="s">
        <v>23</v>
      </c>
      <c r="K34" s="5">
        <v>2011</v>
      </c>
      <c r="L34" s="5" t="s">
        <v>1077</v>
      </c>
      <c r="M34" s="21" t="s">
        <v>1079</v>
      </c>
      <c r="N34" s="27" t="str">
        <f>HYPERLINK("http://www.airitibooks.com/Detail/Detail?PublicationID=P20120524032","http://www.airitibooks.com/Detail/Detail?PublicationID=P20120524032")</f>
        <v>http://www.airitibooks.com/Detail/Detail?PublicationID=P20120524032</v>
      </c>
      <c r="O34" s="20"/>
    </row>
    <row r="35" spans="1:15" s="4" customFormat="1">
      <c r="A35" s="10">
        <v>34</v>
      </c>
      <c r="B35" s="5" t="s">
        <v>2</v>
      </c>
      <c r="C35" s="5" t="s">
        <v>7</v>
      </c>
      <c r="D35" s="16"/>
      <c r="E35" s="32" t="s">
        <v>1123</v>
      </c>
      <c r="F35" s="5" t="s">
        <v>125</v>
      </c>
      <c r="G35" s="11" t="s">
        <v>1053</v>
      </c>
      <c r="H35" s="5">
        <v>1</v>
      </c>
      <c r="I35" s="5" t="s">
        <v>46</v>
      </c>
      <c r="J35" s="5" t="s">
        <v>23</v>
      </c>
      <c r="K35" s="5">
        <v>2011</v>
      </c>
      <c r="L35" s="5" t="s">
        <v>1077</v>
      </c>
      <c r="M35" s="21" t="s">
        <v>1079</v>
      </c>
      <c r="N35" s="27" t="str">
        <f>HYPERLINK("http://www.airitibooks.com/Detail/Detail?PublicationID=P20120524029","http://www.airitibooks.com/Detail/Detail?PublicationID=P20120524029")</f>
        <v>http://www.airitibooks.com/Detail/Detail?PublicationID=P20120524029</v>
      </c>
      <c r="O35" s="20"/>
    </row>
    <row r="36" spans="1:15" s="4" customFormat="1">
      <c r="A36" s="10">
        <v>35</v>
      </c>
      <c r="B36" s="5" t="s">
        <v>2</v>
      </c>
      <c r="C36" s="5" t="s">
        <v>7</v>
      </c>
      <c r="D36" s="16"/>
      <c r="E36" s="32" t="s">
        <v>1124</v>
      </c>
      <c r="F36" s="5" t="s">
        <v>126</v>
      </c>
      <c r="G36" s="11" t="s">
        <v>1053</v>
      </c>
      <c r="H36" s="5">
        <v>1</v>
      </c>
      <c r="I36" s="5" t="s">
        <v>46</v>
      </c>
      <c r="J36" s="5" t="s">
        <v>23</v>
      </c>
      <c r="K36" s="5">
        <v>2011</v>
      </c>
      <c r="L36" s="5" t="s">
        <v>1077</v>
      </c>
      <c r="M36" s="21" t="s">
        <v>1079</v>
      </c>
      <c r="N36" s="27" t="str">
        <f>HYPERLINK("http://www.airitibooks.com/Detail/Detail?PublicationID=P20120524027","http://www.airitibooks.com/Detail/Detail?PublicationID=P20120524027")</f>
        <v>http://www.airitibooks.com/Detail/Detail?PublicationID=P20120524027</v>
      </c>
      <c r="O36" s="20"/>
    </row>
    <row r="37" spans="1:15" s="4" customFormat="1">
      <c r="A37" s="10">
        <v>36</v>
      </c>
      <c r="B37" s="5" t="s">
        <v>2</v>
      </c>
      <c r="C37" s="5" t="s">
        <v>7</v>
      </c>
      <c r="D37" s="16"/>
      <c r="E37" s="32" t="s">
        <v>1125</v>
      </c>
      <c r="F37" s="5" t="s">
        <v>127</v>
      </c>
      <c r="G37" s="11" t="s">
        <v>1053</v>
      </c>
      <c r="H37" s="5">
        <v>1</v>
      </c>
      <c r="I37" s="5" t="s">
        <v>128</v>
      </c>
      <c r="J37" s="5" t="s">
        <v>23</v>
      </c>
      <c r="K37" s="5">
        <v>2011</v>
      </c>
      <c r="L37" s="5" t="s">
        <v>1077</v>
      </c>
      <c r="M37" s="21" t="s">
        <v>1079</v>
      </c>
      <c r="N37" s="27" t="str">
        <f>HYPERLINK("http://www.airitibooks.com/Detail/Detail?PublicationID=P20120524033","http://www.airitibooks.com/Detail/Detail?PublicationID=P20120524033")</f>
        <v>http://www.airitibooks.com/Detail/Detail?PublicationID=P20120524033</v>
      </c>
      <c r="O37" s="20"/>
    </row>
    <row r="38" spans="1:15" s="4" customFormat="1">
      <c r="A38" s="10">
        <v>37</v>
      </c>
      <c r="B38" s="5" t="s">
        <v>2</v>
      </c>
      <c r="C38" s="5" t="s">
        <v>59</v>
      </c>
      <c r="D38" s="16"/>
      <c r="E38" s="32" t="s">
        <v>1126</v>
      </c>
      <c r="F38" s="5" t="s">
        <v>997</v>
      </c>
      <c r="G38" s="11" t="s">
        <v>1053</v>
      </c>
      <c r="H38" s="5">
        <v>1</v>
      </c>
      <c r="I38" s="5" t="s">
        <v>954</v>
      </c>
      <c r="J38" s="5" t="s">
        <v>955</v>
      </c>
      <c r="K38" s="5">
        <v>2012</v>
      </c>
      <c r="L38" s="5" t="s">
        <v>1080</v>
      </c>
      <c r="M38" s="21" t="s">
        <v>1079</v>
      </c>
      <c r="N38" s="27" t="str">
        <f>HYPERLINK("http://www.airitibooks.com/Detail/Detail?PublicationID=P20130319011","http://www.airitibooks.com/Detail/Detail?PublicationID=P20130319011")</f>
        <v>http://www.airitibooks.com/Detail/Detail?PublicationID=P20130319011</v>
      </c>
      <c r="O38" s="20"/>
    </row>
    <row r="39" spans="1:15" s="4" customFormat="1">
      <c r="A39" s="10">
        <v>38</v>
      </c>
      <c r="B39" s="5" t="s">
        <v>2</v>
      </c>
      <c r="C39" s="5" t="s">
        <v>19</v>
      </c>
      <c r="D39" s="17"/>
      <c r="E39" s="33" t="s">
        <v>1127</v>
      </c>
      <c r="F39" s="5" t="s">
        <v>129</v>
      </c>
      <c r="G39" s="11" t="s">
        <v>1053</v>
      </c>
      <c r="H39" s="5" t="s">
        <v>956</v>
      </c>
      <c r="I39" s="5" t="s">
        <v>957</v>
      </c>
      <c r="J39" s="5" t="s">
        <v>131</v>
      </c>
      <c r="K39" s="5">
        <v>2014</v>
      </c>
      <c r="L39" s="5" t="s">
        <v>1077</v>
      </c>
      <c r="M39" s="21" t="s">
        <v>1079</v>
      </c>
      <c r="N39" s="27" t="str">
        <f>HYPERLINK("http://www.airitibooks.com/Detail/Detail?PublicationID=P20150330034","http://www.airitibooks.com/Detail/Detail?PublicationID=P20150330034")</f>
        <v>http://www.airitibooks.com/Detail/Detail?PublicationID=P20150330034</v>
      </c>
      <c r="O39" s="20"/>
    </row>
    <row r="40" spans="1:15" s="4" customFormat="1">
      <c r="A40" s="10">
        <v>39</v>
      </c>
      <c r="B40" s="5" t="s">
        <v>2</v>
      </c>
      <c r="C40" s="5" t="s">
        <v>19</v>
      </c>
      <c r="D40" s="17"/>
      <c r="E40" s="33" t="s">
        <v>1128</v>
      </c>
      <c r="F40" s="5" t="s">
        <v>132</v>
      </c>
      <c r="G40" s="11" t="s">
        <v>1053</v>
      </c>
      <c r="H40" s="5" t="s">
        <v>956</v>
      </c>
      <c r="I40" s="5" t="s">
        <v>958</v>
      </c>
      <c r="J40" s="5" t="s">
        <v>959</v>
      </c>
      <c r="K40" s="5">
        <v>2014</v>
      </c>
      <c r="L40" s="5" t="s">
        <v>1077</v>
      </c>
      <c r="M40" s="21" t="s">
        <v>1079</v>
      </c>
      <c r="N40" s="27" t="str">
        <f>HYPERLINK("http://www.airitibooks.com/Detail/Detail?PublicationID=P20150330027","http://www.airitibooks.com/Detail/Detail?PublicationID=P20150330027")</f>
        <v>http://www.airitibooks.com/Detail/Detail?PublicationID=P20150330027</v>
      </c>
      <c r="O40" s="20"/>
    </row>
    <row r="41" spans="1:15" s="4" customFormat="1">
      <c r="A41" s="10">
        <v>40</v>
      </c>
      <c r="B41" s="5" t="s">
        <v>2</v>
      </c>
      <c r="C41" s="5" t="s">
        <v>19</v>
      </c>
      <c r="D41" s="24"/>
      <c r="E41" s="34" t="s">
        <v>1129</v>
      </c>
      <c r="F41" s="5" t="s">
        <v>998</v>
      </c>
      <c r="G41" s="11" t="s">
        <v>1053</v>
      </c>
      <c r="H41" s="5">
        <v>3</v>
      </c>
      <c r="I41" s="5" t="s">
        <v>133</v>
      </c>
      <c r="J41" s="5" t="s">
        <v>131</v>
      </c>
      <c r="K41" s="5">
        <v>2011</v>
      </c>
      <c r="L41" s="5" t="s">
        <v>1080</v>
      </c>
      <c r="M41" s="21" t="s">
        <v>1078</v>
      </c>
      <c r="N41" s="27" t="str">
        <f>HYPERLINK("http://www.airitibooks.com/Detail/Detail?PublicationID=P20150420033","http://www.airitibooks.com/Detail/Detail?PublicationID=P20150420033")</f>
        <v>http://www.airitibooks.com/Detail/Detail?PublicationID=P20150420033</v>
      </c>
      <c r="O41" s="20"/>
    </row>
    <row r="42" spans="1:15" s="4" customFormat="1">
      <c r="A42" s="10">
        <v>41</v>
      </c>
      <c r="B42" s="5" t="s">
        <v>2</v>
      </c>
      <c r="C42" s="5" t="s">
        <v>59</v>
      </c>
      <c r="D42" s="16"/>
      <c r="E42" s="32" t="s">
        <v>1130</v>
      </c>
      <c r="F42" s="5" t="s">
        <v>134</v>
      </c>
      <c r="G42" s="11" t="s">
        <v>1053</v>
      </c>
      <c r="H42" s="5">
        <v>1</v>
      </c>
      <c r="I42" s="5" t="s">
        <v>135</v>
      </c>
      <c r="J42" s="5" t="s">
        <v>136</v>
      </c>
      <c r="K42" s="5">
        <v>2013</v>
      </c>
      <c r="L42" s="5" t="s">
        <v>1077</v>
      </c>
      <c r="M42" s="21" t="s">
        <v>1079</v>
      </c>
      <c r="N42" s="27" t="str">
        <f>HYPERLINK("http://www.airitibooks.com/Detail/Detail?PublicationID=P20150820224","http://www.airitibooks.com/Detail/Detail?PublicationID=P20150820224")</f>
        <v>http://www.airitibooks.com/Detail/Detail?PublicationID=P20150820224</v>
      </c>
      <c r="O42" s="20"/>
    </row>
    <row r="43" spans="1:15" s="4" customFormat="1">
      <c r="A43" s="10">
        <v>42</v>
      </c>
      <c r="B43" s="5" t="s">
        <v>2</v>
      </c>
      <c r="C43" s="5" t="s">
        <v>18</v>
      </c>
      <c r="D43" s="16"/>
      <c r="E43" s="32" t="s">
        <v>1131</v>
      </c>
      <c r="F43" s="5" t="s">
        <v>137</v>
      </c>
      <c r="G43" s="11" t="s">
        <v>1053</v>
      </c>
      <c r="H43" s="5">
        <v>1</v>
      </c>
      <c r="I43" s="5" t="s">
        <v>944</v>
      </c>
      <c r="J43" s="5" t="s">
        <v>138</v>
      </c>
      <c r="K43" s="5">
        <v>2011</v>
      </c>
      <c r="L43" s="5" t="s">
        <v>1077</v>
      </c>
      <c r="M43" s="21" t="s">
        <v>1079</v>
      </c>
      <c r="N43" s="27" t="str">
        <f>HYPERLINK("http://www.airitibooks.com/Detail/Detail?PublicationID=P20160806034","http://www.airitibooks.com/Detail/Detail?PublicationID=P20160806034")</f>
        <v>http://www.airitibooks.com/Detail/Detail?PublicationID=P20160806034</v>
      </c>
      <c r="O43" s="20"/>
    </row>
    <row r="44" spans="1:15" s="4" customFormat="1">
      <c r="A44" s="10">
        <v>43</v>
      </c>
      <c r="B44" s="5" t="s">
        <v>2</v>
      </c>
      <c r="C44" s="5" t="s">
        <v>19</v>
      </c>
      <c r="D44" s="16"/>
      <c r="E44" s="32" t="s">
        <v>1132</v>
      </c>
      <c r="F44" s="5" t="s">
        <v>999</v>
      </c>
      <c r="G44" s="11" t="s">
        <v>1053</v>
      </c>
      <c r="H44" s="5">
        <v>1</v>
      </c>
      <c r="I44" s="5" t="s">
        <v>139</v>
      </c>
      <c r="J44" s="5" t="s">
        <v>140</v>
      </c>
      <c r="K44" s="5">
        <v>2014</v>
      </c>
      <c r="L44" s="5" t="s">
        <v>1077</v>
      </c>
      <c r="M44" s="21" t="s">
        <v>1079</v>
      </c>
      <c r="N44" s="27" t="str">
        <f>HYPERLINK("http://www.airitibooks.com/Detail/Detail?PublicationID=P20150211017","http://www.airitibooks.com/Detail/Detail?PublicationID=P20150211017")</f>
        <v>http://www.airitibooks.com/Detail/Detail?PublicationID=P20150211017</v>
      </c>
      <c r="O44" s="20"/>
    </row>
    <row r="45" spans="1:15" s="4" customFormat="1">
      <c r="A45" s="10">
        <v>44</v>
      </c>
      <c r="B45" s="5" t="s">
        <v>2</v>
      </c>
      <c r="C45" s="5" t="s">
        <v>19</v>
      </c>
      <c r="D45" s="16"/>
      <c r="E45" s="32" t="s">
        <v>1133</v>
      </c>
      <c r="F45" s="5" t="s">
        <v>141</v>
      </c>
      <c r="G45" s="11" t="s">
        <v>1053</v>
      </c>
      <c r="H45" s="5">
        <v>1</v>
      </c>
      <c r="I45" s="5" t="s">
        <v>142</v>
      </c>
      <c r="J45" s="5" t="s">
        <v>140</v>
      </c>
      <c r="K45" s="5">
        <v>2014</v>
      </c>
      <c r="L45" s="5" t="s">
        <v>1077</v>
      </c>
      <c r="M45" s="21" t="s">
        <v>1079</v>
      </c>
      <c r="N45" s="27" t="str">
        <f>HYPERLINK("http://www.airitibooks.com/Detail/Detail?PublicationID=P20150211014","http://www.airitibooks.com/Detail/Detail?PublicationID=P20150211014")</f>
        <v>http://www.airitibooks.com/Detail/Detail?PublicationID=P20150211014</v>
      </c>
      <c r="O45" s="20"/>
    </row>
    <row r="46" spans="1:15" s="4" customFormat="1">
      <c r="A46" s="10">
        <v>45</v>
      </c>
      <c r="B46" s="5" t="s">
        <v>2</v>
      </c>
      <c r="C46" s="5" t="s">
        <v>11</v>
      </c>
      <c r="D46" s="24"/>
      <c r="E46" s="34" t="s">
        <v>1134</v>
      </c>
      <c r="F46" s="5" t="s">
        <v>1000</v>
      </c>
      <c r="G46" s="11" t="s">
        <v>1053</v>
      </c>
      <c r="H46" s="5">
        <v>1</v>
      </c>
      <c r="I46" s="5" t="s">
        <v>143</v>
      </c>
      <c r="J46" s="5" t="s">
        <v>1084</v>
      </c>
      <c r="K46" s="5">
        <v>2015</v>
      </c>
      <c r="L46" s="5" t="s">
        <v>1080</v>
      </c>
      <c r="M46" s="21" t="s">
        <v>1079</v>
      </c>
      <c r="N46" s="27" t="str">
        <f>HYPERLINK("http://www.airitibooks.com/Detail/Detail?PublicationID=P20150504092","http://www.airitibooks.com/Detail/Detail?PublicationID=P20150504092")</f>
        <v>http://www.airitibooks.com/Detail/Detail?PublicationID=P20150504092</v>
      </c>
      <c r="O46" s="20"/>
    </row>
    <row r="47" spans="1:15" s="4" customFormat="1">
      <c r="A47" s="10">
        <v>46</v>
      </c>
      <c r="B47" s="5" t="s">
        <v>2</v>
      </c>
      <c r="C47" s="5" t="s">
        <v>87</v>
      </c>
      <c r="D47" s="24"/>
      <c r="E47" s="34" t="s">
        <v>1135</v>
      </c>
      <c r="F47" s="5" t="s">
        <v>1001</v>
      </c>
      <c r="G47" s="11" t="s">
        <v>1053</v>
      </c>
      <c r="H47" s="5">
        <v>1</v>
      </c>
      <c r="I47" s="5" t="s">
        <v>994</v>
      </c>
      <c r="J47" s="5" t="s">
        <v>22</v>
      </c>
      <c r="K47" s="5">
        <v>2011</v>
      </c>
      <c r="L47" s="21" t="s">
        <v>1080</v>
      </c>
      <c r="M47" s="21" t="s">
        <v>1079</v>
      </c>
      <c r="N47" s="27" t="str">
        <f>HYPERLINK("http://www.airitibooks.com/Detail/Detail?PublicationID=P20160930049","http://www.airitibooks.com/Detail/Detail?PublicationID=P20160930049")</f>
        <v>http://www.airitibooks.com/Detail/Detail?PublicationID=P20160930049</v>
      </c>
      <c r="O47" s="20"/>
    </row>
    <row r="48" spans="1:15" s="4" customFormat="1">
      <c r="A48" s="10">
        <v>47</v>
      </c>
      <c r="B48" s="5" t="s">
        <v>2</v>
      </c>
      <c r="C48" s="5" t="s">
        <v>73</v>
      </c>
      <c r="D48" s="16"/>
      <c r="E48" s="32" t="s">
        <v>1136</v>
      </c>
      <c r="F48" s="5" t="s">
        <v>144</v>
      </c>
      <c r="G48" s="11" t="s">
        <v>1053</v>
      </c>
      <c r="H48" s="5">
        <v>1</v>
      </c>
      <c r="I48" s="5" t="s">
        <v>145</v>
      </c>
      <c r="J48" s="5" t="s">
        <v>146</v>
      </c>
      <c r="K48" s="5">
        <v>2014</v>
      </c>
      <c r="L48" s="20" t="s">
        <v>1077</v>
      </c>
      <c r="M48" s="21" t="s">
        <v>1079</v>
      </c>
      <c r="N48" s="27" t="str">
        <f>HYPERLINK("http://www.airitibooks.com/Detail/Detail?PublicationID=P20150525004","http://www.airitibooks.com/Detail/Detail?PublicationID=P20150525004")</f>
        <v>http://www.airitibooks.com/Detail/Detail?PublicationID=P20150525004</v>
      </c>
      <c r="O48" s="20"/>
    </row>
    <row r="49" spans="1:15" s="4" customFormat="1">
      <c r="A49" s="10">
        <v>48</v>
      </c>
      <c r="B49" s="5" t="s">
        <v>2</v>
      </c>
      <c r="C49" s="5" t="s">
        <v>17</v>
      </c>
      <c r="D49" s="16"/>
      <c r="E49" s="32" t="s">
        <v>1137</v>
      </c>
      <c r="F49" s="5" t="s">
        <v>147</v>
      </c>
      <c r="G49" s="11" t="s">
        <v>1053</v>
      </c>
      <c r="H49" s="5">
        <v>1</v>
      </c>
      <c r="I49" s="5" t="s">
        <v>148</v>
      </c>
      <c r="J49" s="5" t="s">
        <v>136</v>
      </c>
      <c r="K49" s="5">
        <v>2014</v>
      </c>
      <c r="L49" s="20" t="s">
        <v>1077</v>
      </c>
      <c r="M49" s="21" t="s">
        <v>1079</v>
      </c>
      <c r="N49" s="27" t="str">
        <f>HYPERLINK("http://www.airitibooks.com/Detail/Detail?PublicationID=P20150820228","http://www.airitibooks.com/Detail/Detail?PublicationID=P20150820228")</f>
        <v>http://www.airitibooks.com/Detail/Detail?PublicationID=P20150820228</v>
      </c>
      <c r="O49" s="20"/>
    </row>
    <row r="50" spans="1:15" s="4" customFormat="1">
      <c r="A50" s="10">
        <v>49</v>
      </c>
      <c r="B50" s="5" t="s">
        <v>2</v>
      </c>
      <c r="C50" s="5" t="s">
        <v>14</v>
      </c>
      <c r="D50" s="16"/>
      <c r="E50" s="32" t="s">
        <v>1138</v>
      </c>
      <c r="F50" s="5" t="s">
        <v>149</v>
      </c>
      <c r="G50" s="11" t="s">
        <v>1053</v>
      </c>
      <c r="H50" s="5">
        <v>1</v>
      </c>
      <c r="I50" s="5" t="s">
        <v>150</v>
      </c>
      <c r="J50" s="5" t="s">
        <v>51</v>
      </c>
      <c r="K50" s="5">
        <v>2014</v>
      </c>
      <c r="L50" s="20" t="s">
        <v>1077</v>
      </c>
      <c r="M50" s="21" t="s">
        <v>1079</v>
      </c>
      <c r="N50" s="27" t="str">
        <f>HYPERLINK("http://www.airitibooks.com/Detail/Detail?PublicationID=P20160801071","http://www.airitibooks.com/Detail/Detail?PublicationID=P20160801071")</f>
        <v>http://www.airitibooks.com/Detail/Detail?PublicationID=P20160801071</v>
      </c>
      <c r="O50" s="20"/>
    </row>
    <row r="51" spans="1:15" s="4" customFormat="1">
      <c r="A51" s="10">
        <v>50</v>
      </c>
      <c r="B51" s="5" t="s">
        <v>2</v>
      </c>
      <c r="C51" s="5" t="s">
        <v>14</v>
      </c>
      <c r="D51" s="16"/>
      <c r="E51" s="32" t="s">
        <v>1139</v>
      </c>
      <c r="F51" s="5" t="s">
        <v>1002</v>
      </c>
      <c r="G51" s="11" t="s">
        <v>1053</v>
      </c>
      <c r="H51" s="5">
        <v>1</v>
      </c>
      <c r="I51" s="5" t="s">
        <v>151</v>
      </c>
      <c r="J51" s="5" t="s">
        <v>51</v>
      </c>
      <c r="K51" s="5">
        <v>2014</v>
      </c>
      <c r="L51" s="20" t="s">
        <v>1077</v>
      </c>
      <c r="M51" s="21" t="s">
        <v>1079</v>
      </c>
      <c r="N51" s="27" t="str">
        <f>HYPERLINK("http://www.airitibooks.com/Detail/Detail?PublicationID=P20150511078","http://www.airitibooks.com/Detail/Detail?PublicationID=P20150511078")</f>
        <v>http://www.airitibooks.com/Detail/Detail?PublicationID=P20150511078</v>
      </c>
      <c r="O51" s="20"/>
    </row>
    <row r="52" spans="1:15" s="4" customFormat="1">
      <c r="A52" s="10">
        <v>51</v>
      </c>
      <c r="B52" s="5" t="s">
        <v>2</v>
      </c>
      <c r="C52" s="5" t="s">
        <v>14</v>
      </c>
      <c r="D52" s="16"/>
      <c r="E52" s="32" t="s">
        <v>1140</v>
      </c>
      <c r="F52" s="5" t="s">
        <v>152</v>
      </c>
      <c r="G52" s="11" t="s">
        <v>1053</v>
      </c>
      <c r="H52" s="5">
        <v>1</v>
      </c>
      <c r="I52" s="5" t="s">
        <v>153</v>
      </c>
      <c r="J52" s="5" t="s">
        <v>64</v>
      </c>
      <c r="K52" s="5">
        <v>2013</v>
      </c>
      <c r="L52" s="20" t="s">
        <v>1077</v>
      </c>
      <c r="M52" s="21" t="s">
        <v>1079</v>
      </c>
      <c r="N52" s="27" t="str">
        <f>HYPERLINK("http://www.airitibooks.com/Detail/Detail?PublicationID=P20160806008","http://www.airitibooks.com/Detail/Detail?PublicationID=P20160806008")</f>
        <v>http://www.airitibooks.com/Detail/Detail?PublicationID=P20160806008</v>
      </c>
      <c r="O52" s="20"/>
    </row>
    <row r="53" spans="1:15" s="4" customFormat="1">
      <c r="A53" s="10">
        <v>52</v>
      </c>
      <c r="B53" s="5" t="s">
        <v>2</v>
      </c>
      <c r="C53" s="5" t="s">
        <v>73</v>
      </c>
      <c r="D53" s="16"/>
      <c r="E53" s="32" t="s">
        <v>1141</v>
      </c>
      <c r="F53" s="5" t="s">
        <v>154</v>
      </c>
      <c r="G53" s="11" t="s">
        <v>1053</v>
      </c>
      <c r="H53" s="5">
        <v>1</v>
      </c>
      <c r="I53" s="5" t="s">
        <v>155</v>
      </c>
      <c r="J53" s="5" t="s">
        <v>156</v>
      </c>
      <c r="K53" s="5">
        <v>2014</v>
      </c>
      <c r="L53" s="20" t="s">
        <v>1077</v>
      </c>
      <c r="M53" s="21" t="s">
        <v>1079</v>
      </c>
      <c r="N53" s="27" t="str">
        <f>HYPERLINK("http://www.airitibooks.com/Detail/Detail?PublicationID=P20160801077","http://www.airitibooks.com/Detail/Detail?PublicationID=P20160801077")</f>
        <v>http://www.airitibooks.com/Detail/Detail?PublicationID=P20160801077</v>
      </c>
      <c r="O53" s="20"/>
    </row>
    <row r="54" spans="1:15" s="4" customFormat="1">
      <c r="A54" s="10">
        <v>53</v>
      </c>
      <c r="B54" s="5" t="s">
        <v>2</v>
      </c>
      <c r="C54" s="5" t="s">
        <v>14</v>
      </c>
      <c r="D54" s="16"/>
      <c r="E54" s="32" t="s">
        <v>1142</v>
      </c>
      <c r="F54" s="5" t="s">
        <v>157</v>
      </c>
      <c r="G54" s="11" t="s">
        <v>1053</v>
      </c>
      <c r="H54" s="5">
        <v>1</v>
      </c>
      <c r="I54" s="5" t="s">
        <v>158</v>
      </c>
      <c r="J54" s="5" t="s">
        <v>156</v>
      </c>
      <c r="K54" s="5">
        <v>2014</v>
      </c>
      <c r="L54" s="20" t="s">
        <v>1077</v>
      </c>
      <c r="M54" s="21" t="s">
        <v>1079</v>
      </c>
      <c r="N54" s="27" t="str">
        <f>HYPERLINK("http://www.airitibooks.com/Detail/Detail?PublicationID=P20160801076","http://www.airitibooks.com/Detail/Detail?PublicationID=P20160801076")</f>
        <v>http://www.airitibooks.com/Detail/Detail?PublicationID=P20160801076</v>
      </c>
      <c r="O54" s="20"/>
    </row>
    <row r="55" spans="1:15" s="4" customFormat="1">
      <c r="A55" s="10">
        <v>54</v>
      </c>
      <c r="B55" s="5" t="s">
        <v>2</v>
      </c>
      <c r="C55" s="5" t="s">
        <v>19</v>
      </c>
      <c r="D55" s="16"/>
      <c r="E55" s="32" t="s">
        <v>1143</v>
      </c>
      <c r="F55" s="5" t="s">
        <v>159</v>
      </c>
      <c r="G55" s="11" t="s">
        <v>1053</v>
      </c>
      <c r="H55" s="5">
        <v>1</v>
      </c>
      <c r="I55" s="5" t="s">
        <v>160</v>
      </c>
      <c r="J55" s="5" t="s">
        <v>140</v>
      </c>
      <c r="K55" s="5">
        <v>2014</v>
      </c>
      <c r="L55" s="20" t="s">
        <v>1077</v>
      </c>
      <c r="M55" s="21" t="s">
        <v>1079</v>
      </c>
      <c r="N55" s="27" t="str">
        <f>HYPERLINK("http://www.airitibooks.com/Detail/Detail?PublicationID=P20150211015","http://www.airitibooks.com/Detail/Detail?PublicationID=P20150211015")</f>
        <v>http://www.airitibooks.com/Detail/Detail?PublicationID=P20150211015</v>
      </c>
      <c r="O55" s="20"/>
    </row>
    <row r="56" spans="1:15" s="4" customFormat="1">
      <c r="A56" s="10">
        <v>55</v>
      </c>
      <c r="B56" s="5" t="s">
        <v>2</v>
      </c>
      <c r="C56" s="5" t="s">
        <v>19</v>
      </c>
      <c r="D56" s="24"/>
      <c r="E56" s="34" t="s">
        <v>1144</v>
      </c>
      <c r="F56" s="7" t="s">
        <v>1060</v>
      </c>
      <c r="G56" s="11" t="s">
        <v>1053</v>
      </c>
      <c r="H56" s="5">
        <v>1</v>
      </c>
      <c r="I56" s="5" t="s">
        <v>161</v>
      </c>
      <c r="J56" s="5" t="s">
        <v>140</v>
      </c>
      <c r="K56" s="5">
        <v>2015</v>
      </c>
      <c r="L56" s="20" t="s">
        <v>1077</v>
      </c>
      <c r="M56" s="21" t="s">
        <v>1078</v>
      </c>
      <c r="N56" s="27" t="str">
        <f>HYPERLINK("http://www.airitibooks.com/Detail/Detail?PublicationID=P20150820221","http://www.airitibooks.com/Detail/Detail?PublicationID=P20150820221")</f>
        <v>http://www.airitibooks.com/Detail/Detail?PublicationID=P20150820221</v>
      </c>
      <c r="O56" s="20"/>
    </row>
    <row r="57" spans="1:15" s="4" customFormat="1">
      <c r="A57" s="10">
        <v>56</v>
      </c>
      <c r="B57" s="5" t="s">
        <v>2</v>
      </c>
      <c r="C57" s="5" t="s">
        <v>16</v>
      </c>
      <c r="D57" s="24"/>
      <c r="E57" s="34" t="s">
        <v>1145</v>
      </c>
      <c r="F57" s="7" t="s">
        <v>1057</v>
      </c>
      <c r="G57" s="11" t="s">
        <v>1053</v>
      </c>
      <c r="H57" s="5">
        <v>1</v>
      </c>
      <c r="I57" s="5" t="s">
        <v>162</v>
      </c>
      <c r="J57" s="5" t="s">
        <v>57</v>
      </c>
      <c r="K57" s="5">
        <v>2011</v>
      </c>
      <c r="L57" s="20" t="s">
        <v>1077</v>
      </c>
      <c r="M57" s="21" t="s">
        <v>1079</v>
      </c>
      <c r="N57" s="27" t="str">
        <f>HYPERLINK("http://www.airitibooks.com/Detail/Detail?PublicationID=P20160806053","http://www.airitibooks.com/Detail/Detail?PublicationID=P20160806053")</f>
        <v>http://www.airitibooks.com/Detail/Detail?PublicationID=P20160806053</v>
      </c>
      <c r="O57" s="20"/>
    </row>
    <row r="58" spans="1:15" s="4" customFormat="1">
      <c r="A58" s="10">
        <v>57</v>
      </c>
      <c r="B58" s="5" t="s">
        <v>2</v>
      </c>
      <c r="C58" s="5" t="s">
        <v>73</v>
      </c>
      <c r="D58" s="24"/>
      <c r="E58" s="34" t="s">
        <v>1146</v>
      </c>
      <c r="F58" s="7" t="s">
        <v>1058</v>
      </c>
      <c r="G58" s="11" t="s">
        <v>1053</v>
      </c>
      <c r="H58" s="5" t="s">
        <v>1061</v>
      </c>
      <c r="I58" s="5" t="s">
        <v>163</v>
      </c>
      <c r="J58" s="5" t="s">
        <v>1059</v>
      </c>
      <c r="K58" s="5">
        <v>2015</v>
      </c>
      <c r="L58" s="20" t="s">
        <v>1077</v>
      </c>
      <c r="M58" s="21" t="s">
        <v>1079</v>
      </c>
      <c r="N58" s="27" t="str">
        <f>HYPERLINK("http://www.airitibooks.com/Detail/Detail?PublicationID=P20160517242","http://www.airitibooks.com/Detail/Detail?PublicationID=P20160517242")</f>
        <v>http://www.airitibooks.com/Detail/Detail?PublicationID=P20160517242</v>
      </c>
      <c r="O58" s="20"/>
    </row>
    <row r="59" spans="1:15" s="4" customFormat="1">
      <c r="A59" s="10">
        <v>58</v>
      </c>
      <c r="B59" s="5" t="s">
        <v>2</v>
      </c>
      <c r="C59" s="5" t="s">
        <v>16</v>
      </c>
      <c r="D59" s="16"/>
      <c r="E59" s="32" t="s">
        <v>1147</v>
      </c>
      <c r="F59" s="5" t="s">
        <v>1003</v>
      </c>
      <c r="G59" s="11" t="s">
        <v>1053</v>
      </c>
      <c r="H59" s="5">
        <v>1</v>
      </c>
      <c r="I59" s="5" t="s">
        <v>165</v>
      </c>
      <c r="J59" s="5" t="s">
        <v>54</v>
      </c>
      <c r="K59" s="5">
        <v>2015</v>
      </c>
      <c r="L59" s="20" t="s">
        <v>1077</v>
      </c>
      <c r="M59" s="21" t="s">
        <v>1079</v>
      </c>
      <c r="N59" s="27" t="str">
        <f>HYPERLINK("http://www.airitibooks.com/Detail/Detail?PublicationID=P20160806064","http://www.airitibooks.com/Detail/Detail?PublicationID=P20160806064")</f>
        <v>http://www.airitibooks.com/Detail/Detail?PublicationID=P20160806064</v>
      </c>
      <c r="O59" s="20"/>
    </row>
    <row r="60" spans="1:15" s="4" customFormat="1">
      <c r="A60" s="10">
        <v>59</v>
      </c>
      <c r="B60" s="5" t="s">
        <v>2</v>
      </c>
      <c r="C60" s="5" t="s">
        <v>87</v>
      </c>
      <c r="D60" s="24"/>
      <c r="E60" s="34" t="s">
        <v>1148</v>
      </c>
      <c r="F60" s="7" t="s">
        <v>166</v>
      </c>
      <c r="G60" s="11" t="s">
        <v>1053</v>
      </c>
      <c r="H60" s="5">
        <v>1</v>
      </c>
      <c r="I60" s="5" t="s">
        <v>167</v>
      </c>
      <c r="J60" s="5" t="s">
        <v>1062</v>
      </c>
      <c r="K60" s="5">
        <v>2013</v>
      </c>
      <c r="L60" s="20" t="s">
        <v>1077</v>
      </c>
      <c r="M60" s="21" t="s">
        <v>1079</v>
      </c>
      <c r="N60" s="27" t="str">
        <f>HYPERLINK("http://www.airitibooks.com/Detail/Detail?PublicationID=P20140801023","http://www.airitibooks.com/Detail/Detail?PublicationID=P20140801023")</f>
        <v>http://www.airitibooks.com/Detail/Detail?PublicationID=P20140801023</v>
      </c>
      <c r="O60" s="20"/>
    </row>
    <row r="61" spans="1:15" s="4" customFormat="1">
      <c r="A61" s="10">
        <v>60</v>
      </c>
      <c r="B61" s="5" t="s">
        <v>2</v>
      </c>
      <c r="C61" s="5" t="s">
        <v>5</v>
      </c>
      <c r="D61" s="16"/>
      <c r="E61" s="32" t="s">
        <v>1149</v>
      </c>
      <c r="F61" s="5" t="s">
        <v>169</v>
      </c>
      <c r="G61" s="11" t="s">
        <v>1053</v>
      </c>
      <c r="H61" s="5">
        <v>1</v>
      </c>
      <c r="I61" s="5" t="s">
        <v>170</v>
      </c>
      <c r="J61" s="5" t="s">
        <v>30</v>
      </c>
      <c r="K61" s="5">
        <v>2012</v>
      </c>
      <c r="L61" s="20" t="s">
        <v>1077</v>
      </c>
      <c r="M61" s="21" t="s">
        <v>1079</v>
      </c>
      <c r="N61" s="27" t="str">
        <f>HYPERLINK("http://www.airitibooks.com/Detail/Detail?PublicationID=P20130221057","http://www.airitibooks.com/Detail/Detail?PublicationID=P20130221057")</f>
        <v>http://www.airitibooks.com/Detail/Detail?PublicationID=P20130221057</v>
      </c>
      <c r="O61" s="20"/>
    </row>
    <row r="62" spans="1:15" s="4" customFormat="1">
      <c r="A62" s="10">
        <v>61</v>
      </c>
      <c r="B62" s="5" t="s">
        <v>2</v>
      </c>
      <c r="C62" s="5" t="s">
        <v>17</v>
      </c>
      <c r="D62" s="24"/>
      <c r="E62" s="34" t="s">
        <v>1150</v>
      </c>
      <c r="F62" s="7" t="s">
        <v>171</v>
      </c>
      <c r="G62" s="11" t="s">
        <v>1053</v>
      </c>
      <c r="H62" s="5">
        <v>1</v>
      </c>
      <c r="I62" s="5" t="s">
        <v>27</v>
      </c>
      <c r="J62" s="5" t="s">
        <v>1063</v>
      </c>
      <c r="K62" s="5">
        <v>2015</v>
      </c>
      <c r="L62" s="20" t="s">
        <v>1077</v>
      </c>
      <c r="M62" s="21" t="s">
        <v>1079</v>
      </c>
      <c r="N62" s="27" t="str">
        <f>HYPERLINK("http://www.airitibooks.com/Detail/Detail?PublicationID=P20160929019","http://www.airitibooks.com/Detail/Detail?PublicationID=P20160929019")</f>
        <v>http://www.airitibooks.com/Detail/Detail?PublicationID=P20160929019</v>
      </c>
      <c r="O62" s="20"/>
    </row>
    <row r="63" spans="1:15" s="4" customFormat="1">
      <c r="A63" s="10">
        <v>62</v>
      </c>
      <c r="B63" s="5" t="s">
        <v>2</v>
      </c>
      <c r="C63" s="5" t="s">
        <v>7</v>
      </c>
      <c r="D63" s="16"/>
      <c r="E63" s="32" t="s">
        <v>1151</v>
      </c>
      <c r="F63" s="5" t="s">
        <v>1004</v>
      </c>
      <c r="G63" s="11" t="s">
        <v>1053</v>
      </c>
      <c r="H63" s="5">
        <v>1</v>
      </c>
      <c r="I63" s="5" t="s">
        <v>172</v>
      </c>
      <c r="J63" s="5" t="s">
        <v>173</v>
      </c>
      <c r="K63" s="5">
        <v>2013</v>
      </c>
      <c r="L63" s="20" t="s">
        <v>1077</v>
      </c>
      <c r="M63" s="21" t="s">
        <v>1079</v>
      </c>
      <c r="N63" s="27" t="str">
        <f>HYPERLINK("http://www.airitibooks.com/Detail/Detail?PublicationID=P20140829020","http://www.airitibooks.com/Detail/Detail?PublicationID=P20140829020")</f>
        <v>http://www.airitibooks.com/Detail/Detail?PublicationID=P20140829020</v>
      </c>
      <c r="O63" s="20"/>
    </row>
    <row r="64" spans="1:15" s="4" customFormat="1">
      <c r="A64" s="10">
        <v>63</v>
      </c>
      <c r="B64" s="5" t="s">
        <v>2</v>
      </c>
      <c r="C64" s="5" t="s">
        <v>7</v>
      </c>
      <c r="D64" s="16"/>
      <c r="E64" s="32" t="s">
        <v>1152</v>
      </c>
      <c r="F64" s="5" t="s">
        <v>174</v>
      </c>
      <c r="G64" s="11" t="s">
        <v>1053</v>
      </c>
      <c r="H64" s="5">
        <v>1</v>
      </c>
      <c r="I64" s="5" t="s">
        <v>175</v>
      </c>
      <c r="J64" s="5" t="s">
        <v>176</v>
      </c>
      <c r="K64" s="5">
        <v>2013</v>
      </c>
      <c r="L64" s="20" t="s">
        <v>1077</v>
      </c>
      <c r="M64" s="21" t="s">
        <v>1079</v>
      </c>
      <c r="N64" s="27" t="str">
        <f>HYPERLINK("http://www.airitibooks.com/Detail/Detail?PublicationID=P20160725216","http://www.airitibooks.com/Detail/Detail?PublicationID=P20160725216")</f>
        <v>http://www.airitibooks.com/Detail/Detail?PublicationID=P20160725216</v>
      </c>
      <c r="O64" s="20"/>
    </row>
    <row r="65" spans="1:15" s="4" customFormat="1">
      <c r="A65" s="10">
        <v>64</v>
      </c>
      <c r="B65" s="5" t="s">
        <v>2</v>
      </c>
      <c r="C65" s="5" t="s">
        <v>12</v>
      </c>
      <c r="D65" s="16"/>
      <c r="E65" s="32" t="s">
        <v>1153</v>
      </c>
      <c r="F65" s="5" t="s">
        <v>177</v>
      </c>
      <c r="G65" s="11" t="s">
        <v>1053</v>
      </c>
      <c r="H65" s="5">
        <v>1</v>
      </c>
      <c r="I65" s="5" t="s">
        <v>178</v>
      </c>
      <c r="J65" s="5" t="s">
        <v>179</v>
      </c>
      <c r="K65" s="5">
        <v>2013</v>
      </c>
      <c r="L65" s="20" t="s">
        <v>1077</v>
      </c>
      <c r="M65" s="21" t="s">
        <v>1079</v>
      </c>
      <c r="N65" s="27" t="str">
        <f>HYPERLINK("http://www.airitibooks.com/Detail/Detail?PublicationID=P20131024109","http://www.airitibooks.com/Detail/Detail?PublicationID=P20131024109")</f>
        <v>http://www.airitibooks.com/Detail/Detail?PublicationID=P20131024109</v>
      </c>
      <c r="O65" s="20"/>
    </row>
    <row r="66" spans="1:15" s="4" customFormat="1">
      <c r="A66" s="10">
        <v>65</v>
      </c>
      <c r="B66" s="5" t="s">
        <v>2</v>
      </c>
      <c r="C66" s="5" t="s">
        <v>73</v>
      </c>
      <c r="D66" s="16"/>
      <c r="E66" s="32" t="s">
        <v>1154</v>
      </c>
      <c r="F66" s="5" t="s">
        <v>180</v>
      </c>
      <c r="G66" s="11" t="s">
        <v>1053</v>
      </c>
      <c r="H66" s="5">
        <v>1</v>
      </c>
      <c r="I66" s="5" t="s">
        <v>181</v>
      </c>
      <c r="J66" s="5" t="s">
        <v>182</v>
      </c>
      <c r="K66" s="5">
        <v>2014</v>
      </c>
      <c r="L66" s="20" t="s">
        <v>1077</v>
      </c>
      <c r="M66" s="21" t="s">
        <v>1079</v>
      </c>
      <c r="N66" s="27" t="str">
        <f>HYPERLINK("http://www.airitibooks.com/Detail/Detail?PublicationID=P20150909030","http://www.airitibooks.com/Detail/Detail?PublicationID=P20150909030")</f>
        <v>http://www.airitibooks.com/Detail/Detail?PublicationID=P20150909030</v>
      </c>
      <c r="O66" s="20"/>
    </row>
    <row r="67" spans="1:15" s="4" customFormat="1">
      <c r="A67" s="10">
        <v>66</v>
      </c>
      <c r="B67" s="5" t="s">
        <v>2</v>
      </c>
      <c r="C67" s="5" t="s">
        <v>7</v>
      </c>
      <c r="D67" s="16"/>
      <c r="E67" s="32" t="s">
        <v>1155</v>
      </c>
      <c r="F67" s="5" t="s">
        <v>183</v>
      </c>
      <c r="G67" s="11" t="s">
        <v>1053</v>
      </c>
      <c r="H67" s="5">
        <v>1</v>
      </c>
      <c r="I67" s="5" t="s">
        <v>184</v>
      </c>
      <c r="J67" s="5" t="s">
        <v>23</v>
      </c>
      <c r="K67" s="5">
        <v>2013</v>
      </c>
      <c r="L67" s="20" t="s">
        <v>1077</v>
      </c>
      <c r="M67" s="21" t="s">
        <v>1079</v>
      </c>
      <c r="N67" s="27" t="str">
        <f>HYPERLINK("http://www.airitibooks.com/Detail/Detail?PublicationID=P20140514024","http://www.airitibooks.com/Detail/Detail?PublicationID=P20140514024")</f>
        <v>http://www.airitibooks.com/Detail/Detail?PublicationID=P20140514024</v>
      </c>
      <c r="O67" s="20"/>
    </row>
    <row r="68" spans="1:15" s="4" customFormat="1">
      <c r="A68" s="10">
        <v>67</v>
      </c>
      <c r="B68" s="5" t="s">
        <v>2</v>
      </c>
      <c r="C68" s="5" t="s">
        <v>73</v>
      </c>
      <c r="D68" s="16"/>
      <c r="E68" s="32" t="s">
        <v>1156</v>
      </c>
      <c r="F68" s="5" t="s">
        <v>1005</v>
      </c>
      <c r="G68" s="11" t="s">
        <v>1053</v>
      </c>
      <c r="H68" s="5">
        <v>1</v>
      </c>
      <c r="I68" s="5" t="s">
        <v>185</v>
      </c>
      <c r="J68" s="5" t="s">
        <v>76</v>
      </c>
      <c r="K68" s="5">
        <v>2013</v>
      </c>
      <c r="L68" s="20" t="s">
        <v>1077</v>
      </c>
      <c r="M68" s="21" t="s">
        <v>1079</v>
      </c>
      <c r="N68" s="27" t="str">
        <f>HYPERLINK("http://www.airitibooks.com/Detail/Detail?PublicationID=P20140218134","http://www.airitibooks.com/Detail/Detail?PublicationID=P20140218134")</f>
        <v>http://www.airitibooks.com/Detail/Detail?PublicationID=P20140218134</v>
      </c>
      <c r="O68" s="20"/>
    </row>
    <row r="69" spans="1:15" s="4" customFormat="1">
      <c r="A69" s="10">
        <v>68</v>
      </c>
      <c r="B69" s="5" t="s">
        <v>2</v>
      </c>
      <c r="C69" s="5" t="s">
        <v>73</v>
      </c>
      <c r="D69" s="16"/>
      <c r="E69" s="32" t="s">
        <v>1157</v>
      </c>
      <c r="F69" s="5" t="s">
        <v>186</v>
      </c>
      <c r="G69" s="11" t="s">
        <v>1053</v>
      </c>
      <c r="H69" s="5">
        <v>1</v>
      </c>
      <c r="I69" s="5" t="s">
        <v>187</v>
      </c>
      <c r="J69" s="5" t="s">
        <v>188</v>
      </c>
      <c r="K69" s="5">
        <v>2015</v>
      </c>
      <c r="L69" s="20" t="s">
        <v>1077</v>
      </c>
      <c r="M69" s="21" t="s">
        <v>1079</v>
      </c>
      <c r="N69" s="27" t="str">
        <f>HYPERLINK("http://www.airitibooks.com/Detail/Detail?PublicationID=P20150820112","http://www.airitibooks.com/Detail/Detail?PublicationID=P20150820112")</f>
        <v>http://www.airitibooks.com/Detail/Detail?PublicationID=P20150820112</v>
      </c>
      <c r="O69" s="20"/>
    </row>
    <row r="70" spans="1:15" s="4" customFormat="1">
      <c r="A70" s="10">
        <v>69</v>
      </c>
      <c r="B70" s="5" t="s">
        <v>2</v>
      </c>
      <c r="C70" s="5" t="s">
        <v>73</v>
      </c>
      <c r="D70" s="16"/>
      <c r="E70" s="32" t="s">
        <v>1158</v>
      </c>
      <c r="F70" s="5" t="s">
        <v>189</v>
      </c>
      <c r="G70" s="11" t="s">
        <v>1053</v>
      </c>
      <c r="H70" s="5">
        <v>1</v>
      </c>
      <c r="I70" s="5" t="s">
        <v>187</v>
      </c>
      <c r="J70" s="5" t="s">
        <v>188</v>
      </c>
      <c r="K70" s="5">
        <v>2015</v>
      </c>
      <c r="L70" s="20" t="s">
        <v>1077</v>
      </c>
      <c r="M70" s="21" t="s">
        <v>1079</v>
      </c>
      <c r="N70" s="27" t="str">
        <f>HYPERLINK("http://www.airitibooks.com/Detail/Detail?PublicationID=P20150820113","http://www.airitibooks.com/Detail/Detail?PublicationID=P20150820113")</f>
        <v>http://www.airitibooks.com/Detail/Detail?PublicationID=P20150820113</v>
      </c>
      <c r="O70" s="20"/>
    </row>
    <row r="71" spans="1:15" s="4" customFormat="1">
      <c r="A71" s="10">
        <v>70</v>
      </c>
      <c r="B71" s="5" t="s">
        <v>2</v>
      </c>
      <c r="C71" s="5" t="s">
        <v>14</v>
      </c>
      <c r="D71" s="16"/>
      <c r="E71" s="32" t="s">
        <v>1159</v>
      </c>
      <c r="F71" s="5" t="s">
        <v>190</v>
      </c>
      <c r="G71" s="11" t="s">
        <v>1053</v>
      </c>
      <c r="H71" s="5">
        <v>1</v>
      </c>
      <c r="I71" s="5" t="s">
        <v>191</v>
      </c>
      <c r="J71" s="5" t="s">
        <v>42</v>
      </c>
      <c r="K71" s="5">
        <v>2015</v>
      </c>
      <c r="L71" s="20" t="s">
        <v>1077</v>
      </c>
      <c r="M71" s="21" t="s">
        <v>1079</v>
      </c>
      <c r="N71" s="27" t="str">
        <f>HYPERLINK("http://www.airitibooks.com/Detail/Detail?PublicationID=P20150820173","http://www.airitibooks.com/Detail/Detail?PublicationID=P20150820173")</f>
        <v>http://www.airitibooks.com/Detail/Detail?PublicationID=P20150820173</v>
      </c>
      <c r="O71" s="20"/>
    </row>
    <row r="72" spans="1:15" s="4" customFormat="1">
      <c r="A72" s="10">
        <v>71</v>
      </c>
      <c r="B72" s="5" t="s">
        <v>2</v>
      </c>
      <c r="C72" s="5" t="s">
        <v>14</v>
      </c>
      <c r="D72" s="16"/>
      <c r="E72" s="32" t="s">
        <v>1160</v>
      </c>
      <c r="F72" s="5" t="s">
        <v>192</v>
      </c>
      <c r="G72" s="11" t="s">
        <v>1053</v>
      </c>
      <c r="H72" s="5">
        <v>1</v>
      </c>
      <c r="I72" s="5" t="s">
        <v>193</v>
      </c>
      <c r="J72" s="5" t="s">
        <v>188</v>
      </c>
      <c r="K72" s="5">
        <v>2014</v>
      </c>
      <c r="L72" s="20" t="s">
        <v>1077</v>
      </c>
      <c r="M72" s="21" t="s">
        <v>1079</v>
      </c>
      <c r="N72" s="27" t="str">
        <f>HYPERLINK("http://www.airitibooks.com/Detail/Detail?PublicationID=P20150820097","http://www.airitibooks.com/Detail/Detail?PublicationID=P20150820097")</f>
        <v>http://www.airitibooks.com/Detail/Detail?PublicationID=P20150820097</v>
      </c>
      <c r="O72" s="20"/>
    </row>
    <row r="73" spans="1:15" s="4" customFormat="1">
      <c r="A73" s="10">
        <v>72</v>
      </c>
      <c r="B73" s="5" t="s">
        <v>2</v>
      </c>
      <c r="C73" s="5" t="s">
        <v>6</v>
      </c>
      <c r="D73" s="16"/>
      <c r="E73" s="32" t="s">
        <v>1161</v>
      </c>
      <c r="F73" s="5" t="s">
        <v>1006</v>
      </c>
      <c r="G73" s="11" t="s">
        <v>1053</v>
      </c>
      <c r="H73" s="5" t="s">
        <v>960</v>
      </c>
      <c r="I73" s="5" t="s">
        <v>194</v>
      </c>
      <c r="J73" s="5" t="s">
        <v>23</v>
      </c>
      <c r="K73" s="5">
        <v>2011</v>
      </c>
      <c r="L73" s="20" t="s">
        <v>1077</v>
      </c>
      <c r="M73" s="21" t="s">
        <v>1079</v>
      </c>
      <c r="N73" s="27" t="str">
        <f>HYPERLINK("http://www.airitibooks.com/Detail/Detail?PublicationID=P20120524041","http://www.airitibooks.com/Detail/Detail?PublicationID=P20120524041")</f>
        <v>http://www.airitibooks.com/Detail/Detail?PublicationID=P20120524041</v>
      </c>
      <c r="O73" s="20"/>
    </row>
    <row r="74" spans="1:15" s="4" customFormat="1">
      <c r="A74" s="10">
        <v>73</v>
      </c>
      <c r="B74" s="5" t="s">
        <v>2</v>
      </c>
      <c r="C74" s="5" t="s">
        <v>7</v>
      </c>
      <c r="D74" s="16"/>
      <c r="E74" s="32" t="s">
        <v>1162</v>
      </c>
      <c r="F74" s="5" t="s">
        <v>195</v>
      </c>
      <c r="G74" s="11" t="s">
        <v>1053</v>
      </c>
      <c r="H74" s="5">
        <v>1</v>
      </c>
      <c r="I74" s="5" t="s">
        <v>196</v>
      </c>
      <c r="J74" s="5" t="s">
        <v>42</v>
      </c>
      <c r="K74" s="5">
        <v>2015</v>
      </c>
      <c r="L74" s="20" t="s">
        <v>1077</v>
      </c>
      <c r="M74" s="21" t="s">
        <v>1079</v>
      </c>
      <c r="N74" s="27" t="str">
        <f>HYPERLINK("http://www.airitibooks.com/Detail/Detail?PublicationID=P20151021237","http://www.airitibooks.com/Detail/Detail?PublicationID=P20151021237")</f>
        <v>http://www.airitibooks.com/Detail/Detail?PublicationID=P20151021237</v>
      </c>
      <c r="O74" s="20"/>
    </row>
    <row r="75" spans="1:15" s="4" customFormat="1">
      <c r="A75" s="10">
        <v>74</v>
      </c>
      <c r="B75" s="5" t="s">
        <v>2</v>
      </c>
      <c r="C75" s="5" t="s">
        <v>87</v>
      </c>
      <c r="D75" s="16"/>
      <c r="E75" s="32" t="s">
        <v>1163</v>
      </c>
      <c r="F75" s="5" t="s">
        <v>197</v>
      </c>
      <c r="G75" s="11" t="s">
        <v>1053</v>
      </c>
      <c r="H75" s="5">
        <v>1</v>
      </c>
      <c r="I75" s="5" t="s">
        <v>198</v>
      </c>
      <c r="J75" s="5" t="s">
        <v>199</v>
      </c>
      <c r="K75" s="5">
        <v>2015</v>
      </c>
      <c r="L75" s="20" t="s">
        <v>1077</v>
      </c>
      <c r="M75" s="21" t="s">
        <v>1079</v>
      </c>
      <c r="N75" s="27" t="str">
        <f>HYPERLINK("http://www.airitibooks.com/Detail/Detail?PublicationID=P20150505044","http://www.airitibooks.com/Detail/Detail?PublicationID=P20150505044")</f>
        <v>http://www.airitibooks.com/Detail/Detail?PublicationID=P20150505044</v>
      </c>
      <c r="O75" s="20"/>
    </row>
    <row r="76" spans="1:15" s="4" customFormat="1">
      <c r="A76" s="10">
        <v>75</v>
      </c>
      <c r="B76" s="5" t="s">
        <v>2</v>
      </c>
      <c r="C76" s="5" t="s">
        <v>6</v>
      </c>
      <c r="D76" s="16"/>
      <c r="E76" s="32" t="s">
        <v>1164</v>
      </c>
      <c r="F76" s="5" t="s">
        <v>200</v>
      </c>
      <c r="G76" s="11" t="s">
        <v>1053</v>
      </c>
      <c r="H76" s="5">
        <v>1</v>
      </c>
      <c r="I76" s="5" t="s">
        <v>201</v>
      </c>
      <c r="J76" s="5" t="s">
        <v>202</v>
      </c>
      <c r="K76" s="5">
        <v>2014</v>
      </c>
      <c r="L76" s="20" t="s">
        <v>1077</v>
      </c>
      <c r="M76" s="21" t="s">
        <v>1079</v>
      </c>
      <c r="N76" s="27" t="str">
        <f>HYPERLINK("http://www.airitibooks.com/Detail/Detail?PublicationID=P20141230081","http://www.airitibooks.com/Detail/Detail?PublicationID=P20141230081")</f>
        <v>http://www.airitibooks.com/Detail/Detail?PublicationID=P20141230081</v>
      </c>
      <c r="O76" s="20"/>
    </row>
    <row r="77" spans="1:15" s="4" customFormat="1">
      <c r="A77" s="10">
        <v>76</v>
      </c>
      <c r="B77" s="5" t="s">
        <v>2</v>
      </c>
      <c r="C77" s="5" t="s">
        <v>87</v>
      </c>
      <c r="D77" s="16"/>
      <c r="E77" s="32" t="s">
        <v>1165</v>
      </c>
      <c r="F77" s="5" t="s">
        <v>203</v>
      </c>
      <c r="G77" s="11" t="s">
        <v>1053</v>
      </c>
      <c r="H77" s="5">
        <v>1</v>
      </c>
      <c r="I77" s="5" t="s">
        <v>204</v>
      </c>
      <c r="J77" s="5" t="s">
        <v>205</v>
      </c>
      <c r="K77" s="5">
        <v>2014</v>
      </c>
      <c r="L77" s="20" t="s">
        <v>1077</v>
      </c>
      <c r="M77" s="21" t="s">
        <v>1079</v>
      </c>
      <c r="N77" s="27" t="str">
        <f>HYPERLINK("http://www.airitibooks.com/Detail/Detail?PublicationID=P20151210004","http://www.airitibooks.com/Detail/Detail?PublicationID=P20151210004")</f>
        <v>http://www.airitibooks.com/Detail/Detail?PublicationID=P20151210004</v>
      </c>
      <c r="O77" s="20"/>
    </row>
    <row r="78" spans="1:15" s="4" customFormat="1">
      <c r="A78" s="10">
        <v>77</v>
      </c>
      <c r="B78" s="5" t="s">
        <v>2</v>
      </c>
      <c r="C78" s="5" t="s">
        <v>6</v>
      </c>
      <c r="D78" s="16"/>
      <c r="E78" s="32" t="s">
        <v>1166</v>
      </c>
      <c r="F78" s="5" t="s">
        <v>206</v>
      </c>
      <c r="G78" s="11" t="s">
        <v>1053</v>
      </c>
      <c r="H78" s="5">
        <v>1</v>
      </c>
      <c r="I78" s="5" t="s">
        <v>207</v>
      </c>
      <c r="J78" s="5" t="s">
        <v>23</v>
      </c>
      <c r="K78" s="5">
        <v>2012</v>
      </c>
      <c r="L78" s="20" t="s">
        <v>1077</v>
      </c>
      <c r="M78" s="21" t="s">
        <v>1079</v>
      </c>
      <c r="N78" s="27" t="str">
        <f>HYPERLINK("http://www.airitibooks.com/Detail/Detail?PublicationID=P20120524038","http://www.airitibooks.com/Detail/Detail?PublicationID=P20120524038")</f>
        <v>http://www.airitibooks.com/Detail/Detail?PublicationID=P20120524038</v>
      </c>
      <c r="O78" s="20"/>
    </row>
    <row r="79" spans="1:15" s="4" customFormat="1">
      <c r="A79" s="10">
        <v>78</v>
      </c>
      <c r="B79" s="5" t="s">
        <v>2</v>
      </c>
      <c r="C79" s="5" t="s">
        <v>6</v>
      </c>
      <c r="D79" s="16"/>
      <c r="E79" s="32" t="s">
        <v>1167</v>
      </c>
      <c r="F79" s="5" t="s">
        <v>208</v>
      </c>
      <c r="G79" s="11" t="s">
        <v>1053</v>
      </c>
      <c r="H79" s="5">
        <v>1</v>
      </c>
      <c r="I79" s="5" t="s">
        <v>209</v>
      </c>
      <c r="J79" s="5" t="s">
        <v>210</v>
      </c>
      <c r="K79" s="5">
        <v>2013</v>
      </c>
      <c r="L79" s="20" t="s">
        <v>1077</v>
      </c>
      <c r="M79" s="21" t="s">
        <v>1079</v>
      </c>
      <c r="N79" s="27" t="str">
        <f>HYPERLINK("http://www.airitibooks.com/Detail/Detail?PublicationID=P20150420042","http://www.airitibooks.com/Detail/Detail?PublicationID=P20150420042")</f>
        <v>http://www.airitibooks.com/Detail/Detail?PublicationID=P20150420042</v>
      </c>
      <c r="O79" s="20"/>
    </row>
    <row r="80" spans="1:15" s="4" customFormat="1">
      <c r="A80" s="10">
        <v>79</v>
      </c>
      <c r="B80" s="5" t="s">
        <v>2</v>
      </c>
      <c r="C80" s="5" t="s">
        <v>6</v>
      </c>
      <c r="D80" s="16"/>
      <c r="E80" s="32" t="s">
        <v>1168</v>
      </c>
      <c r="F80" s="5" t="s">
        <v>211</v>
      </c>
      <c r="G80" s="11" t="s">
        <v>1053</v>
      </c>
      <c r="H80" s="5">
        <v>1</v>
      </c>
      <c r="I80" s="5" t="s">
        <v>212</v>
      </c>
      <c r="J80" s="5" t="s">
        <v>136</v>
      </c>
      <c r="K80" s="5">
        <v>2014</v>
      </c>
      <c r="L80" s="20" t="s">
        <v>1077</v>
      </c>
      <c r="M80" s="21" t="s">
        <v>1079</v>
      </c>
      <c r="N80" s="27" t="str">
        <f>HYPERLINK("http://www.airitibooks.com/Detail/Detail?PublicationID=P20160930044","http://www.airitibooks.com/Detail/Detail?PublicationID=P20160930044")</f>
        <v>http://www.airitibooks.com/Detail/Detail?PublicationID=P20160930044</v>
      </c>
      <c r="O80" s="20"/>
    </row>
    <row r="81" spans="1:15" s="4" customFormat="1">
      <c r="A81" s="10">
        <v>80</v>
      </c>
      <c r="B81" s="5" t="s">
        <v>2</v>
      </c>
      <c r="C81" s="5" t="s">
        <v>14</v>
      </c>
      <c r="D81" s="16"/>
      <c r="E81" s="32" t="s">
        <v>1169</v>
      </c>
      <c r="F81" s="5" t="s">
        <v>213</v>
      </c>
      <c r="G81" s="11" t="s">
        <v>1053</v>
      </c>
      <c r="H81" s="5">
        <v>1</v>
      </c>
      <c r="I81" s="5" t="s">
        <v>214</v>
      </c>
      <c r="J81" s="5" t="s">
        <v>64</v>
      </c>
      <c r="K81" s="5">
        <v>2013</v>
      </c>
      <c r="L81" s="20" t="s">
        <v>1077</v>
      </c>
      <c r="M81" s="21" t="s">
        <v>1079</v>
      </c>
      <c r="N81" s="27" t="str">
        <f>HYPERLINK("http://www.airitibooks.com/Detail/Detail?PublicationID=P20160806010","http://www.airitibooks.com/Detail/Detail?PublicationID=P20160806010")</f>
        <v>http://www.airitibooks.com/Detail/Detail?PublicationID=P20160806010</v>
      </c>
      <c r="O81" s="20"/>
    </row>
    <row r="82" spans="1:15" s="4" customFormat="1">
      <c r="A82" s="10">
        <v>81</v>
      </c>
      <c r="B82" s="5" t="s">
        <v>2</v>
      </c>
      <c r="C82" s="5" t="s">
        <v>6</v>
      </c>
      <c r="D82" s="16"/>
      <c r="E82" s="32" t="s">
        <v>1170</v>
      </c>
      <c r="F82" s="5" t="s">
        <v>215</v>
      </c>
      <c r="G82" s="11" t="s">
        <v>1053</v>
      </c>
      <c r="H82" s="5">
        <v>1</v>
      </c>
      <c r="I82" s="5" t="s">
        <v>216</v>
      </c>
      <c r="J82" s="5" t="s">
        <v>217</v>
      </c>
      <c r="K82" s="5">
        <v>2013</v>
      </c>
      <c r="L82" s="20" t="s">
        <v>1077</v>
      </c>
      <c r="M82" s="21" t="s">
        <v>1079</v>
      </c>
      <c r="N82" s="27" t="str">
        <f>HYPERLINK("http://www.airitibooks.com/Detail/Detail?PublicationID=P20150820231","http://www.airitibooks.com/Detail/Detail?PublicationID=P20150820231")</f>
        <v>http://www.airitibooks.com/Detail/Detail?PublicationID=P20150820231</v>
      </c>
      <c r="O82" s="20"/>
    </row>
    <row r="83" spans="1:15" s="4" customFormat="1">
      <c r="A83" s="10">
        <v>82</v>
      </c>
      <c r="B83" s="5" t="s">
        <v>2</v>
      </c>
      <c r="C83" s="5" t="s">
        <v>73</v>
      </c>
      <c r="D83" s="16"/>
      <c r="E83" s="32" t="s">
        <v>1171</v>
      </c>
      <c r="F83" s="5" t="s">
        <v>218</v>
      </c>
      <c r="G83" s="11" t="s">
        <v>1053</v>
      </c>
      <c r="H83" s="5">
        <v>1</v>
      </c>
      <c r="I83" s="5" t="s">
        <v>219</v>
      </c>
      <c r="J83" s="5" t="s">
        <v>42</v>
      </c>
      <c r="K83" s="5">
        <v>2015</v>
      </c>
      <c r="L83" s="20" t="s">
        <v>1077</v>
      </c>
      <c r="M83" s="21" t="s">
        <v>1079</v>
      </c>
      <c r="N83" s="27" t="str">
        <f>HYPERLINK("http://www.airitibooks.com/Detail/Detail?PublicationID=P20150504075","http://www.airitibooks.com/Detail/Detail?PublicationID=P20150504075")</f>
        <v>http://www.airitibooks.com/Detail/Detail?PublicationID=P20150504075</v>
      </c>
      <c r="O83" s="20"/>
    </row>
    <row r="84" spans="1:15" s="4" customFormat="1">
      <c r="A84" s="10">
        <v>83</v>
      </c>
      <c r="B84" s="5" t="s">
        <v>2</v>
      </c>
      <c r="C84" s="5" t="s">
        <v>13</v>
      </c>
      <c r="D84" s="16"/>
      <c r="E84" s="32" t="s">
        <v>1172</v>
      </c>
      <c r="F84" s="5" t="s">
        <v>1007</v>
      </c>
      <c r="G84" s="11" t="s">
        <v>1053</v>
      </c>
      <c r="H84" s="5">
        <v>1</v>
      </c>
      <c r="I84" s="5" t="s">
        <v>220</v>
      </c>
      <c r="J84" s="5" t="s">
        <v>57</v>
      </c>
      <c r="K84" s="5">
        <v>2015</v>
      </c>
      <c r="L84" s="20" t="s">
        <v>1077</v>
      </c>
      <c r="M84" s="21" t="s">
        <v>1079</v>
      </c>
      <c r="N84" s="27" t="str">
        <f>HYPERLINK("http://www.airitibooks.com/Detail/Detail?PublicationID=P20160806080","http://www.airitibooks.com/Detail/Detail?PublicationID=P20160806080")</f>
        <v>http://www.airitibooks.com/Detail/Detail?PublicationID=P20160806080</v>
      </c>
      <c r="O84" s="20"/>
    </row>
    <row r="85" spans="1:15" s="4" customFormat="1">
      <c r="A85" s="10">
        <v>84</v>
      </c>
      <c r="B85" s="5" t="s">
        <v>2</v>
      </c>
      <c r="C85" s="5" t="s">
        <v>16</v>
      </c>
      <c r="D85" s="16"/>
      <c r="E85" s="32" t="s">
        <v>1173</v>
      </c>
      <c r="F85" s="5" t="s">
        <v>221</v>
      </c>
      <c r="G85" s="11" t="s">
        <v>1053</v>
      </c>
      <c r="H85" s="5">
        <v>1</v>
      </c>
      <c r="I85" s="5" t="s">
        <v>222</v>
      </c>
      <c r="J85" s="5" t="s">
        <v>223</v>
      </c>
      <c r="K85" s="5">
        <v>2014</v>
      </c>
      <c r="L85" s="20" t="s">
        <v>1077</v>
      </c>
      <c r="M85" s="21" t="s">
        <v>1079</v>
      </c>
      <c r="N85" s="27" t="str">
        <f>HYPERLINK("http://www.airitibooks.com/Detail/Detail?PublicationID=P20141211213","http://www.airitibooks.com/Detail/Detail?PublicationID=P20141211213")</f>
        <v>http://www.airitibooks.com/Detail/Detail?PublicationID=P20141211213</v>
      </c>
      <c r="O85" s="20"/>
    </row>
    <row r="86" spans="1:15" s="4" customFormat="1">
      <c r="A86" s="10">
        <v>85</v>
      </c>
      <c r="B86" s="5" t="s">
        <v>2</v>
      </c>
      <c r="C86" s="5" t="s">
        <v>16</v>
      </c>
      <c r="D86" s="16"/>
      <c r="E86" s="32" t="s">
        <v>1174</v>
      </c>
      <c r="F86" s="5" t="s">
        <v>1008</v>
      </c>
      <c r="G86" s="11" t="s">
        <v>1053</v>
      </c>
      <c r="H86" s="5">
        <v>1</v>
      </c>
      <c r="I86" s="5" t="s">
        <v>224</v>
      </c>
      <c r="J86" s="5" t="s">
        <v>225</v>
      </c>
      <c r="K86" s="5">
        <v>2012</v>
      </c>
      <c r="L86" s="20" t="s">
        <v>1077</v>
      </c>
      <c r="M86" s="21" t="s">
        <v>1079</v>
      </c>
      <c r="N86" s="27" t="str">
        <f>HYPERLINK("http://www.airitibooks.com/Detail/Detail?PublicationID=P20130306037","http://www.airitibooks.com/Detail/Detail?PublicationID=P20130306037")</f>
        <v>http://www.airitibooks.com/Detail/Detail?PublicationID=P20130306037</v>
      </c>
      <c r="O86" s="20"/>
    </row>
    <row r="87" spans="1:15" s="4" customFormat="1">
      <c r="A87" s="10">
        <v>86</v>
      </c>
      <c r="B87" s="5" t="s">
        <v>2</v>
      </c>
      <c r="C87" s="5" t="s">
        <v>17</v>
      </c>
      <c r="D87" s="16"/>
      <c r="E87" s="32" t="s">
        <v>1175</v>
      </c>
      <c r="F87" s="5" t="s">
        <v>226</v>
      </c>
      <c r="G87" s="11" t="s">
        <v>1053</v>
      </c>
      <c r="H87" s="5">
        <v>1</v>
      </c>
      <c r="I87" s="5" t="s">
        <v>227</v>
      </c>
      <c r="J87" s="5" t="s">
        <v>48</v>
      </c>
      <c r="K87" s="5">
        <v>2015</v>
      </c>
      <c r="L87" s="20" t="s">
        <v>1077</v>
      </c>
      <c r="M87" s="21" t="s">
        <v>1079</v>
      </c>
      <c r="N87" s="27" t="str">
        <f>HYPERLINK("http://www.airitibooks.com/Detail/Detail?PublicationID=P20151110053","http://www.airitibooks.com/Detail/Detail?PublicationID=P20151110053")</f>
        <v>http://www.airitibooks.com/Detail/Detail?PublicationID=P20151110053</v>
      </c>
      <c r="O87" s="20"/>
    </row>
    <row r="88" spans="1:15" s="4" customFormat="1">
      <c r="A88" s="10">
        <v>87</v>
      </c>
      <c r="B88" s="5" t="s">
        <v>2</v>
      </c>
      <c r="C88" s="5" t="s">
        <v>14</v>
      </c>
      <c r="D88" s="16"/>
      <c r="E88" s="32" t="s">
        <v>1176</v>
      </c>
      <c r="F88" s="5" t="s">
        <v>1009</v>
      </c>
      <c r="G88" s="11" t="s">
        <v>1053</v>
      </c>
      <c r="H88" s="5">
        <v>1</v>
      </c>
      <c r="I88" s="5" t="s">
        <v>228</v>
      </c>
      <c r="J88" s="5" t="s">
        <v>64</v>
      </c>
      <c r="K88" s="5">
        <v>2015</v>
      </c>
      <c r="L88" s="20" t="s">
        <v>1077</v>
      </c>
      <c r="M88" s="21" t="s">
        <v>1079</v>
      </c>
      <c r="N88" s="27" t="str">
        <f>HYPERLINK("http://www.airitibooks.com/Detail/Detail?PublicationID=P20160806016","http://www.airitibooks.com/Detail/Detail?PublicationID=P20160806016")</f>
        <v>http://www.airitibooks.com/Detail/Detail?PublicationID=P20160806016</v>
      </c>
      <c r="O88" s="20"/>
    </row>
    <row r="89" spans="1:15" s="4" customFormat="1">
      <c r="A89" s="10">
        <v>88</v>
      </c>
      <c r="B89" s="5" t="s">
        <v>2</v>
      </c>
      <c r="C89" s="5" t="s">
        <v>6</v>
      </c>
      <c r="D89" s="16"/>
      <c r="E89" s="32" t="s">
        <v>1177</v>
      </c>
      <c r="F89" s="5" t="s">
        <v>229</v>
      </c>
      <c r="G89" s="11" t="s">
        <v>1053</v>
      </c>
      <c r="H89" s="5">
        <v>1</v>
      </c>
      <c r="I89" s="5" t="s">
        <v>230</v>
      </c>
      <c r="J89" s="5" t="s">
        <v>41</v>
      </c>
      <c r="K89" s="5">
        <v>2014</v>
      </c>
      <c r="L89" s="20" t="s">
        <v>1077</v>
      </c>
      <c r="M89" s="21" t="s">
        <v>1079</v>
      </c>
      <c r="N89" s="27" t="str">
        <f>HYPERLINK("http://www.airitibooks.com/Detail/Detail?PublicationID=P20150810008","http://www.airitibooks.com/Detail/Detail?PublicationID=P20150810008")</f>
        <v>http://www.airitibooks.com/Detail/Detail?PublicationID=P20150810008</v>
      </c>
      <c r="O89" s="20"/>
    </row>
    <row r="90" spans="1:15" s="4" customFormat="1">
      <c r="A90" s="10">
        <v>89</v>
      </c>
      <c r="B90" s="5" t="s">
        <v>2</v>
      </c>
      <c r="C90" s="5" t="s">
        <v>13</v>
      </c>
      <c r="D90" s="16"/>
      <c r="E90" s="32" t="s">
        <v>1178</v>
      </c>
      <c r="F90" s="5" t="s">
        <v>231</v>
      </c>
      <c r="G90" s="11" t="s">
        <v>1053</v>
      </c>
      <c r="H90" s="5">
        <v>1</v>
      </c>
      <c r="I90" s="5" t="s">
        <v>232</v>
      </c>
      <c r="J90" s="5" t="s">
        <v>233</v>
      </c>
      <c r="K90" s="5">
        <v>2013</v>
      </c>
      <c r="L90" s="20" t="s">
        <v>1077</v>
      </c>
      <c r="M90" s="21" t="s">
        <v>1079</v>
      </c>
      <c r="N90" s="27" t="str">
        <f>HYPERLINK("http://www.airitibooks.com/Detail/Detail?PublicationID=P20131106032","http://www.airitibooks.com/Detail/Detail?PublicationID=P20131106032")</f>
        <v>http://www.airitibooks.com/Detail/Detail?PublicationID=P20131106032</v>
      </c>
      <c r="O90" s="20"/>
    </row>
    <row r="91" spans="1:15" s="4" customFormat="1">
      <c r="A91" s="10">
        <v>90</v>
      </c>
      <c r="B91" s="5" t="s">
        <v>2</v>
      </c>
      <c r="C91" s="5" t="s">
        <v>13</v>
      </c>
      <c r="D91" s="16"/>
      <c r="E91" s="32" t="s">
        <v>1179</v>
      </c>
      <c r="F91" s="5" t="s">
        <v>234</v>
      </c>
      <c r="G91" s="11" t="s">
        <v>1053</v>
      </c>
      <c r="H91" s="5">
        <v>1</v>
      </c>
      <c r="I91" s="5" t="s">
        <v>235</v>
      </c>
      <c r="J91" s="5" t="s">
        <v>233</v>
      </c>
      <c r="K91" s="5">
        <v>2015</v>
      </c>
      <c r="L91" s="20" t="s">
        <v>1081</v>
      </c>
      <c r="M91" s="21" t="s">
        <v>1079</v>
      </c>
      <c r="N91" s="27" t="str">
        <f>HYPERLINK("http://www.airitibooks.com/Detail/Detail?PublicationID=P20150624200","http://www.airitibooks.com/Detail/Detail?PublicationID=P20150624200")</f>
        <v>http://www.airitibooks.com/Detail/Detail?PublicationID=P20150624200</v>
      </c>
      <c r="O91" s="20"/>
    </row>
    <row r="92" spans="1:15" s="4" customFormat="1">
      <c r="A92" s="10">
        <v>91</v>
      </c>
      <c r="B92" s="5" t="s">
        <v>2</v>
      </c>
      <c r="C92" s="5" t="s">
        <v>73</v>
      </c>
      <c r="D92" s="16"/>
      <c r="E92" s="32" t="s">
        <v>1180</v>
      </c>
      <c r="F92" s="5" t="s">
        <v>1010</v>
      </c>
      <c r="G92" s="11" t="s">
        <v>1053</v>
      </c>
      <c r="H92" s="5">
        <v>1</v>
      </c>
      <c r="I92" s="5" t="s">
        <v>961</v>
      </c>
      <c r="J92" s="5" t="s">
        <v>236</v>
      </c>
      <c r="K92" s="5">
        <v>2015</v>
      </c>
      <c r="L92" s="20" t="s">
        <v>1077</v>
      </c>
      <c r="M92" s="21" t="s">
        <v>1079</v>
      </c>
      <c r="N92" s="27" t="str">
        <f>HYPERLINK("http://www.airitibooks.com/Detail/Detail?PublicationID=P20160806052","http://www.airitibooks.com/Detail/Detail?PublicationID=P20160806052")</f>
        <v>http://www.airitibooks.com/Detail/Detail?PublicationID=P20160806052</v>
      </c>
      <c r="O92" s="20"/>
    </row>
    <row r="93" spans="1:15" s="4" customFormat="1">
      <c r="A93" s="10">
        <v>92</v>
      </c>
      <c r="B93" s="5" t="s">
        <v>2</v>
      </c>
      <c r="C93" s="5" t="s">
        <v>16</v>
      </c>
      <c r="D93" s="16"/>
      <c r="E93" s="32" t="s">
        <v>1181</v>
      </c>
      <c r="F93" s="5" t="s">
        <v>237</v>
      </c>
      <c r="G93" s="11" t="s">
        <v>1053</v>
      </c>
      <c r="H93" s="5">
        <v>2</v>
      </c>
      <c r="I93" s="5" t="s">
        <v>148</v>
      </c>
      <c r="J93" s="5" t="s">
        <v>136</v>
      </c>
      <c r="K93" s="5">
        <v>2015</v>
      </c>
      <c r="L93" s="20" t="s">
        <v>1077</v>
      </c>
      <c r="M93" s="21" t="s">
        <v>1079</v>
      </c>
      <c r="N93" s="27" t="str">
        <f>HYPERLINK("http://www.airitibooks.com/Detail/Detail?PublicationID=P20150820223","http://www.airitibooks.com/Detail/Detail?PublicationID=P20150820223")</f>
        <v>http://www.airitibooks.com/Detail/Detail?PublicationID=P20150820223</v>
      </c>
      <c r="O93" s="20"/>
    </row>
    <row r="94" spans="1:15" s="4" customFormat="1">
      <c r="A94" s="10">
        <v>93</v>
      </c>
      <c r="B94" s="5" t="s">
        <v>2</v>
      </c>
      <c r="C94" s="5" t="s">
        <v>59</v>
      </c>
      <c r="D94" s="16"/>
      <c r="E94" s="32" t="s">
        <v>1182</v>
      </c>
      <c r="F94" s="5" t="s">
        <v>238</v>
      </c>
      <c r="G94" s="11" t="s">
        <v>1053</v>
      </c>
      <c r="H94" s="5">
        <v>1</v>
      </c>
      <c r="I94" s="5" t="s">
        <v>239</v>
      </c>
      <c r="J94" s="5" t="s">
        <v>240</v>
      </c>
      <c r="K94" s="5">
        <v>2011</v>
      </c>
      <c r="L94" s="20" t="s">
        <v>1077</v>
      </c>
      <c r="M94" s="21" t="s">
        <v>1079</v>
      </c>
      <c r="N94" s="27" t="str">
        <f>HYPERLINK("http://www.airitibooks.com/Detail/Detail?PublicationID=P20141208108","http://www.airitibooks.com/Detail/Detail?PublicationID=P20141208108")</f>
        <v>http://www.airitibooks.com/Detail/Detail?PublicationID=P20141208108</v>
      </c>
      <c r="O94" s="20"/>
    </row>
    <row r="95" spans="1:15" s="4" customFormat="1">
      <c r="A95" s="10">
        <v>94</v>
      </c>
      <c r="B95" s="5" t="s">
        <v>2</v>
      </c>
      <c r="C95" s="5" t="s">
        <v>73</v>
      </c>
      <c r="D95" s="16"/>
      <c r="E95" s="32" t="s">
        <v>1183</v>
      </c>
      <c r="F95" s="5" t="s">
        <v>1011</v>
      </c>
      <c r="G95" s="11" t="s">
        <v>1053</v>
      </c>
      <c r="H95" s="5">
        <v>1</v>
      </c>
      <c r="I95" s="5" t="s">
        <v>241</v>
      </c>
      <c r="J95" s="5" t="s">
        <v>242</v>
      </c>
      <c r="K95" s="5">
        <v>2013</v>
      </c>
      <c r="L95" s="20" t="s">
        <v>1077</v>
      </c>
      <c r="M95" s="21" t="s">
        <v>1079</v>
      </c>
      <c r="N95" s="27" t="str">
        <f>HYPERLINK("http://www.airitibooks.com/Detail/Detail?PublicationID=P20140307079","http://www.airitibooks.com/Detail/Detail?PublicationID=P20140307079")</f>
        <v>http://www.airitibooks.com/Detail/Detail?PublicationID=P20140307079</v>
      </c>
      <c r="O95" s="20"/>
    </row>
    <row r="96" spans="1:15" s="4" customFormat="1">
      <c r="A96" s="10">
        <v>95</v>
      </c>
      <c r="B96" s="5" t="s">
        <v>2</v>
      </c>
      <c r="C96" s="5" t="s">
        <v>17</v>
      </c>
      <c r="D96" s="16"/>
      <c r="E96" s="32" t="s">
        <v>1184</v>
      </c>
      <c r="F96" s="5" t="s">
        <v>243</v>
      </c>
      <c r="G96" s="11" t="s">
        <v>1053</v>
      </c>
      <c r="H96" s="5">
        <v>1</v>
      </c>
      <c r="I96" s="5" t="s">
        <v>244</v>
      </c>
      <c r="J96" s="5" t="s">
        <v>42</v>
      </c>
      <c r="K96" s="5">
        <v>2014</v>
      </c>
      <c r="L96" s="20" t="s">
        <v>1077</v>
      </c>
      <c r="M96" s="21" t="s">
        <v>1079</v>
      </c>
      <c r="N96" s="27" t="str">
        <f>HYPERLINK("http://www.airitibooks.com/Detail/Detail?PublicationID=P20141117063","http://www.airitibooks.com/Detail/Detail?PublicationID=P20141117063")</f>
        <v>http://www.airitibooks.com/Detail/Detail?PublicationID=P20141117063</v>
      </c>
      <c r="O96" s="20"/>
    </row>
    <row r="97" spans="1:15" s="4" customFormat="1">
      <c r="A97" s="10">
        <v>96</v>
      </c>
      <c r="B97" s="5" t="s">
        <v>2</v>
      </c>
      <c r="C97" s="5" t="s">
        <v>11</v>
      </c>
      <c r="D97" s="16"/>
      <c r="E97" s="32" t="s">
        <v>1185</v>
      </c>
      <c r="F97" s="5" t="s">
        <v>1012</v>
      </c>
      <c r="G97" s="11" t="s">
        <v>1053</v>
      </c>
      <c r="H97" s="5">
        <v>1</v>
      </c>
      <c r="I97" s="5" t="s">
        <v>245</v>
      </c>
      <c r="J97" s="5" t="s">
        <v>168</v>
      </c>
      <c r="K97" s="5">
        <v>2013</v>
      </c>
      <c r="L97" s="20" t="s">
        <v>1077</v>
      </c>
      <c r="M97" s="21" t="s">
        <v>1079</v>
      </c>
      <c r="N97" s="27" t="str">
        <f>HYPERLINK("http://www.airitibooks.com/Detail/Detail?PublicationID=P20130613047","http://www.airitibooks.com/Detail/Detail?PublicationID=P20130613047")</f>
        <v>http://www.airitibooks.com/Detail/Detail?PublicationID=P20130613047</v>
      </c>
      <c r="O97" s="20"/>
    </row>
    <row r="98" spans="1:15" s="4" customFormat="1">
      <c r="A98" s="10">
        <v>97</v>
      </c>
      <c r="B98" s="5" t="s">
        <v>2</v>
      </c>
      <c r="C98" s="5" t="s">
        <v>87</v>
      </c>
      <c r="D98" s="16"/>
      <c r="E98" s="32" t="s">
        <v>1186</v>
      </c>
      <c r="F98" s="5" t="s">
        <v>246</v>
      </c>
      <c r="G98" s="11" t="s">
        <v>1053</v>
      </c>
      <c r="H98" s="5">
        <v>1</v>
      </c>
      <c r="I98" s="5" t="s">
        <v>962</v>
      </c>
      <c r="J98" s="5" t="s">
        <v>205</v>
      </c>
      <c r="K98" s="5">
        <v>2014</v>
      </c>
      <c r="L98" s="20" t="s">
        <v>1077</v>
      </c>
      <c r="M98" s="21" t="s">
        <v>1079</v>
      </c>
      <c r="N98" s="27" t="str">
        <f>HYPERLINK("http://www.airitibooks.com/Detail/Detail?PublicationID=P20151201415","http://www.airitibooks.com/Detail/Detail?PublicationID=P20151201415")</f>
        <v>http://www.airitibooks.com/Detail/Detail?PublicationID=P20151201415</v>
      </c>
      <c r="O98" s="20"/>
    </row>
    <row r="99" spans="1:15" s="4" customFormat="1">
      <c r="A99" s="10">
        <v>98</v>
      </c>
      <c r="B99" s="5" t="s">
        <v>2</v>
      </c>
      <c r="C99" s="5" t="s">
        <v>14</v>
      </c>
      <c r="D99" s="16"/>
      <c r="E99" s="32" t="s">
        <v>1187</v>
      </c>
      <c r="F99" s="5" t="s">
        <v>247</v>
      </c>
      <c r="G99" s="11" t="s">
        <v>1053</v>
      </c>
      <c r="H99" s="5">
        <v>1</v>
      </c>
      <c r="I99" s="5" t="s">
        <v>248</v>
      </c>
      <c r="J99" s="5" t="s">
        <v>64</v>
      </c>
      <c r="K99" s="5">
        <v>2012</v>
      </c>
      <c r="L99" s="20" t="s">
        <v>1077</v>
      </c>
      <c r="M99" s="21" t="s">
        <v>1079</v>
      </c>
      <c r="N99" s="27" t="str">
        <f>HYPERLINK("http://www.airitibooks.com/Detail/Detail?PublicationID=P20160806006","http://www.airitibooks.com/Detail/Detail?PublicationID=P20160806006")</f>
        <v>http://www.airitibooks.com/Detail/Detail?PublicationID=P20160806006</v>
      </c>
      <c r="O99" s="20"/>
    </row>
    <row r="100" spans="1:15" s="4" customFormat="1">
      <c r="A100" s="10">
        <v>99</v>
      </c>
      <c r="B100" s="5" t="s">
        <v>2</v>
      </c>
      <c r="C100" s="5" t="s">
        <v>87</v>
      </c>
      <c r="D100" s="24">
        <v>9789620771309</v>
      </c>
      <c r="E100" s="29" t="s">
        <v>1188</v>
      </c>
      <c r="F100" s="5" t="s">
        <v>1083</v>
      </c>
      <c r="G100" s="11" t="s">
        <v>1053</v>
      </c>
      <c r="H100" s="5">
        <v>1</v>
      </c>
      <c r="I100" s="5" t="s">
        <v>249</v>
      </c>
      <c r="J100" s="5" t="s">
        <v>250</v>
      </c>
      <c r="K100" s="5">
        <v>2015</v>
      </c>
      <c r="L100" s="20" t="s">
        <v>1077</v>
      </c>
      <c r="M100" s="21" t="s">
        <v>1079</v>
      </c>
      <c r="N100" s="27" t="str">
        <f>HYPERLINK("http://www.airitibooks.com/Detail/Detail?PublicationID=P20160527037","http://www.airitibooks.com/Detail/Detail?PublicationID=P20160527037")</f>
        <v>http://www.airitibooks.com/Detail/Detail?PublicationID=P20160527037</v>
      </c>
      <c r="O100" s="20"/>
    </row>
    <row r="101" spans="1:15" s="4" customFormat="1">
      <c r="A101" s="10">
        <v>100</v>
      </c>
      <c r="B101" s="5" t="s">
        <v>2</v>
      </c>
      <c r="C101" s="5" t="s">
        <v>15</v>
      </c>
      <c r="D101" s="16"/>
      <c r="E101" s="32" t="s">
        <v>1189</v>
      </c>
      <c r="F101" s="5" t="s">
        <v>1013</v>
      </c>
      <c r="G101" s="11" t="s">
        <v>1053</v>
      </c>
      <c r="H101" s="5">
        <v>1</v>
      </c>
      <c r="I101" s="5" t="s">
        <v>251</v>
      </c>
      <c r="J101" s="5" t="s">
        <v>54</v>
      </c>
      <c r="K101" s="5">
        <v>2011</v>
      </c>
      <c r="L101" s="20" t="s">
        <v>1077</v>
      </c>
      <c r="M101" s="21" t="s">
        <v>1079</v>
      </c>
      <c r="N101" s="27" t="str">
        <f>HYPERLINK("http://www.airitibooks.com/Detail/Detail?PublicationID=P20160806049","http://www.airitibooks.com/Detail/Detail?PublicationID=P20160806049")</f>
        <v>http://www.airitibooks.com/Detail/Detail?PublicationID=P20160806049</v>
      </c>
      <c r="O101" s="20"/>
    </row>
    <row r="102" spans="1:15" s="4" customFormat="1">
      <c r="A102" s="10">
        <v>101</v>
      </c>
      <c r="B102" s="5" t="s">
        <v>2</v>
      </c>
      <c r="C102" s="5" t="s">
        <v>13</v>
      </c>
      <c r="D102" s="16"/>
      <c r="E102" s="32" t="s">
        <v>1190</v>
      </c>
      <c r="F102" s="5" t="s">
        <v>252</v>
      </c>
      <c r="G102" s="11" t="s">
        <v>1053</v>
      </c>
      <c r="H102" s="5">
        <v>1</v>
      </c>
      <c r="I102" s="5" t="s">
        <v>253</v>
      </c>
      <c r="J102" s="5" t="s">
        <v>54</v>
      </c>
      <c r="K102" s="5">
        <v>2012</v>
      </c>
      <c r="L102" s="20" t="s">
        <v>1077</v>
      </c>
      <c r="M102" s="21" t="s">
        <v>1079</v>
      </c>
      <c r="N102" s="27" t="str">
        <f>HYPERLINK("http://www.airitibooks.com/Detail/Detail?PublicationID=P20160806050","http://www.airitibooks.com/Detail/Detail?PublicationID=P20160806050")</f>
        <v>http://www.airitibooks.com/Detail/Detail?PublicationID=P20160806050</v>
      </c>
      <c r="O102" s="20"/>
    </row>
    <row r="103" spans="1:15" s="4" customFormat="1">
      <c r="A103" s="10">
        <v>102</v>
      </c>
      <c r="B103" s="5" t="s">
        <v>2</v>
      </c>
      <c r="C103" s="5" t="s">
        <v>73</v>
      </c>
      <c r="D103" s="16"/>
      <c r="E103" s="32" t="s">
        <v>1191</v>
      </c>
      <c r="F103" s="5" t="s">
        <v>1014</v>
      </c>
      <c r="G103" s="11" t="s">
        <v>1053</v>
      </c>
      <c r="H103" s="5" t="s">
        <v>963</v>
      </c>
      <c r="I103" s="5" t="s">
        <v>163</v>
      </c>
      <c r="J103" s="5" t="s">
        <v>164</v>
      </c>
      <c r="K103" s="5">
        <v>2015</v>
      </c>
      <c r="L103" s="20" t="s">
        <v>1077</v>
      </c>
      <c r="M103" s="21" t="s">
        <v>1079</v>
      </c>
      <c r="N103" s="27" t="str">
        <f>HYPERLINK("http://www.airitibooks.com/Detail/Detail?PublicationID=P20160517253","http://www.airitibooks.com/Detail/Detail?PublicationID=P20160517253")</f>
        <v>http://www.airitibooks.com/Detail/Detail?PublicationID=P20160517253</v>
      </c>
      <c r="O103" s="20"/>
    </row>
    <row r="104" spans="1:15" s="4" customFormat="1">
      <c r="A104" s="10">
        <v>103</v>
      </c>
      <c r="B104" s="5" t="s">
        <v>2</v>
      </c>
      <c r="C104" s="5" t="s">
        <v>5</v>
      </c>
      <c r="D104" s="16"/>
      <c r="E104" s="32" t="s">
        <v>1192</v>
      </c>
      <c r="F104" s="5" t="s">
        <v>254</v>
      </c>
      <c r="G104" s="11" t="s">
        <v>1053</v>
      </c>
      <c r="H104" s="5">
        <v>1</v>
      </c>
      <c r="I104" s="5" t="s">
        <v>255</v>
      </c>
      <c r="J104" s="5" t="s">
        <v>51</v>
      </c>
      <c r="K104" s="5">
        <v>2011</v>
      </c>
      <c r="L104" s="20" t="s">
        <v>1077</v>
      </c>
      <c r="M104" s="21" t="s">
        <v>1079</v>
      </c>
      <c r="N104" s="27" t="str">
        <f>HYPERLINK("http://www.airitibooks.com/Detail/Detail?PublicationID=P20130117063","http://www.airitibooks.com/Detail/Detail?PublicationID=P20130117063")</f>
        <v>http://www.airitibooks.com/Detail/Detail?PublicationID=P20130117063</v>
      </c>
      <c r="O104" s="20"/>
    </row>
    <row r="105" spans="1:15" s="4" customFormat="1">
      <c r="A105" s="10">
        <v>104</v>
      </c>
      <c r="B105" s="5" t="s">
        <v>2</v>
      </c>
      <c r="C105" s="5" t="s">
        <v>11</v>
      </c>
      <c r="D105" s="16"/>
      <c r="E105" s="32" t="s">
        <v>1193</v>
      </c>
      <c r="F105" s="5" t="s">
        <v>256</v>
      </c>
      <c r="G105" s="11" t="s">
        <v>1053</v>
      </c>
      <c r="H105" s="5">
        <v>1</v>
      </c>
      <c r="I105" s="5" t="s">
        <v>255</v>
      </c>
      <c r="J105" s="5" t="s">
        <v>51</v>
      </c>
      <c r="K105" s="5">
        <v>2011</v>
      </c>
      <c r="L105" s="20" t="s">
        <v>1077</v>
      </c>
      <c r="M105" s="21" t="s">
        <v>1079</v>
      </c>
      <c r="N105" s="27" t="str">
        <f>HYPERLINK("http://www.airitibooks.com/Detail/Detail?PublicationID=P20130117064","http://www.airitibooks.com/Detail/Detail?PublicationID=P20130117064")</f>
        <v>http://www.airitibooks.com/Detail/Detail?PublicationID=P20130117064</v>
      </c>
      <c r="O105" s="20"/>
    </row>
    <row r="106" spans="1:15" s="4" customFormat="1">
      <c r="A106" s="10">
        <v>105</v>
      </c>
      <c r="B106" s="5" t="s">
        <v>2</v>
      </c>
      <c r="C106" s="5" t="s">
        <v>5</v>
      </c>
      <c r="D106" s="16"/>
      <c r="E106" s="32" t="s">
        <v>1194</v>
      </c>
      <c r="F106" s="5" t="s">
        <v>257</v>
      </c>
      <c r="G106" s="11" t="s">
        <v>1053</v>
      </c>
      <c r="H106" s="5">
        <v>1</v>
      </c>
      <c r="I106" s="5" t="s">
        <v>258</v>
      </c>
      <c r="J106" s="5" t="s">
        <v>259</v>
      </c>
      <c r="K106" s="5">
        <v>2013</v>
      </c>
      <c r="L106" s="20" t="s">
        <v>1077</v>
      </c>
      <c r="M106" s="21" t="s">
        <v>1079</v>
      </c>
      <c r="N106" s="27" t="str">
        <f>HYPERLINK("http://www.airitibooks.com/Detail/Detail?PublicationID=P20150624145","http://www.airitibooks.com/Detail/Detail?PublicationID=P20150624145")</f>
        <v>http://www.airitibooks.com/Detail/Detail?PublicationID=P20150624145</v>
      </c>
      <c r="O106" s="20"/>
    </row>
    <row r="107" spans="1:15" s="4" customFormat="1">
      <c r="A107" s="10">
        <v>106</v>
      </c>
      <c r="B107" s="5" t="s">
        <v>2</v>
      </c>
      <c r="C107" s="5" t="s">
        <v>14</v>
      </c>
      <c r="D107" s="16"/>
      <c r="E107" s="32" t="s">
        <v>1195</v>
      </c>
      <c r="F107" s="5" t="s">
        <v>260</v>
      </c>
      <c r="G107" s="11" t="s">
        <v>1053</v>
      </c>
      <c r="H107" s="5">
        <v>1</v>
      </c>
      <c r="I107" s="5" t="s">
        <v>261</v>
      </c>
      <c r="J107" s="5" t="s">
        <v>57</v>
      </c>
      <c r="K107" s="5">
        <v>2015</v>
      </c>
      <c r="L107" s="20" t="s">
        <v>1077</v>
      </c>
      <c r="M107" s="21" t="s">
        <v>1079</v>
      </c>
      <c r="N107" s="27" t="str">
        <f>HYPERLINK("http://www.airitibooks.com/Detail/Detail?PublicationID=P20160806075","http://www.airitibooks.com/Detail/Detail?PublicationID=P20160806075")</f>
        <v>http://www.airitibooks.com/Detail/Detail?PublicationID=P20160806075</v>
      </c>
      <c r="O107" s="20"/>
    </row>
    <row r="108" spans="1:15" s="4" customFormat="1">
      <c r="A108" s="10">
        <v>107</v>
      </c>
      <c r="B108" s="5" t="s">
        <v>2</v>
      </c>
      <c r="C108" s="5" t="s">
        <v>19</v>
      </c>
      <c r="D108" s="16"/>
      <c r="E108" s="32" t="s">
        <v>1196</v>
      </c>
      <c r="F108" s="5" t="s">
        <v>262</v>
      </c>
      <c r="G108" s="11" t="s">
        <v>1053</v>
      </c>
      <c r="H108" s="5" t="s">
        <v>964</v>
      </c>
      <c r="I108" s="5" t="s">
        <v>130</v>
      </c>
      <c r="J108" s="5" t="s">
        <v>131</v>
      </c>
      <c r="K108" s="5">
        <v>2014</v>
      </c>
      <c r="L108" s="20" t="s">
        <v>1077</v>
      </c>
      <c r="M108" s="21" t="s">
        <v>1079</v>
      </c>
      <c r="N108" s="27" t="str">
        <f>HYPERLINK("http://www.airitibooks.com/Detail/Detail?PublicationID=P20150330020","http://www.airitibooks.com/Detail/Detail?PublicationID=P20150330020")</f>
        <v>http://www.airitibooks.com/Detail/Detail?PublicationID=P20150330020</v>
      </c>
      <c r="O108" s="20"/>
    </row>
    <row r="109" spans="1:15" s="4" customFormat="1">
      <c r="A109" s="10">
        <v>108</v>
      </c>
      <c r="B109" s="5" t="s">
        <v>2</v>
      </c>
      <c r="C109" s="5" t="s">
        <v>19</v>
      </c>
      <c r="D109" s="16"/>
      <c r="E109" s="32" t="s">
        <v>1197</v>
      </c>
      <c r="F109" s="5" t="s">
        <v>1015</v>
      </c>
      <c r="G109" s="11" t="s">
        <v>1053</v>
      </c>
      <c r="H109" s="5" t="s">
        <v>964</v>
      </c>
      <c r="I109" s="5" t="s">
        <v>130</v>
      </c>
      <c r="J109" s="5" t="s">
        <v>131</v>
      </c>
      <c r="K109" s="5">
        <v>2014</v>
      </c>
      <c r="L109" s="20" t="s">
        <v>1077</v>
      </c>
      <c r="M109" s="21" t="s">
        <v>1079</v>
      </c>
      <c r="N109" s="27" t="str">
        <f>HYPERLINK("http://www.airitibooks.com/Detail/Detail?PublicationID=P20150330026","http://www.airitibooks.com/Detail/Detail?PublicationID=P20150330026")</f>
        <v>http://www.airitibooks.com/Detail/Detail?PublicationID=P20150330026</v>
      </c>
      <c r="O109" s="20"/>
    </row>
    <row r="110" spans="1:15" s="4" customFormat="1">
      <c r="A110" s="10">
        <v>109</v>
      </c>
      <c r="B110" s="5" t="s">
        <v>2</v>
      </c>
      <c r="C110" s="5" t="s">
        <v>17</v>
      </c>
      <c r="D110" s="16"/>
      <c r="E110" s="32" t="s">
        <v>1198</v>
      </c>
      <c r="F110" s="5" t="s">
        <v>1016</v>
      </c>
      <c r="G110" s="11" t="s">
        <v>1053</v>
      </c>
      <c r="H110" s="5">
        <v>1</v>
      </c>
      <c r="I110" s="5" t="s">
        <v>965</v>
      </c>
      <c r="J110" s="5" t="s">
        <v>156</v>
      </c>
      <c r="K110" s="5">
        <v>2012</v>
      </c>
      <c r="L110" s="20" t="s">
        <v>1077</v>
      </c>
      <c r="M110" s="21" t="s">
        <v>1079</v>
      </c>
      <c r="N110" s="27" t="str">
        <f>HYPERLINK("http://www.airitibooks.com/Detail/Detail?PublicationID=P20160801078","http://www.airitibooks.com/Detail/Detail?PublicationID=P20160801078")</f>
        <v>http://www.airitibooks.com/Detail/Detail?PublicationID=P20160801078</v>
      </c>
      <c r="O110" s="20"/>
    </row>
    <row r="111" spans="1:15" s="4" customFormat="1">
      <c r="A111" s="10">
        <v>110</v>
      </c>
      <c r="B111" s="5" t="s">
        <v>2</v>
      </c>
      <c r="C111" s="5" t="s">
        <v>14</v>
      </c>
      <c r="D111" s="16"/>
      <c r="E111" s="32" t="s">
        <v>1199</v>
      </c>
      <c r="F111" s="5" t="s">
        <v>263</v>
      </c>
      <c r="G111" s="11" t="s">
        <v>1053</v>
      </c>
      <c r="H111" s="5">
        <v>1</v>
      </c>
      <c r="I111" s="5" t="s">
        <v>965</v>
      </c>
      <c r="J111" s="5" t="s">
        <v>156</v>
      </c>
      <c r="K111" s="5">
        <v>2014</v>
      </c>
      <c r="L111" s="20" t="s">
        <v>1077</v>
      </c>
      <c r="M111" s="21" t="s">
        <v>1079</v>
      </c>
      <c r="N111" s="27" t="str">
        <f>HYPERLINK("http://www.airitibooks.com/Detail/Detail?PublicationID=P20160801079","http://www.airitibooks.com/Detail/Detail?PublicationID=P20160801079")</f>
        <v>http://www.airitibooks.com/Detail/Detail?PublicationID=P20160801079</v>
      </c>
      <c r="O111" s="20"/>
    </row>
    <row r="112" spans="1:15" s="4" customFormat="1">
      <c r="A112" s="10">
        <v>111</v>
      </c>
      <c r="B112" s="5" t="s">
        <v>2</v>
      </c>
      <c r="C112" s="5" t="s">
        <v>16</v>
      </c>
      <c r="D112" s="16"/>
      <c r="E112" s="32" t="s">
        <v>1200</v>
      </c>
      <c r="F112" s="5" t="s">
        <v>264</v>
      </c>
      <c r="G112" s="11" t="s">
        <v>1053</v>
      </c>
      <c r="H112" s="5">
        <v>1</v>
      </c>
      <c r="I112" s="5" t="s">
        <v>265</v>
      </c>
      <c r="J112" s="5" t="s">
        <v>51</v>
      </c>
      <c r="K112" s="5">
        <v>2012</v>
      </c>
      <c r="L112" s="20" t="s">
        <v>1077</v>
      </c>
      <c r="M112" s="21" t="s">
        <v>1079</v>
      </c>
      <c r="N112" s="27" t="str">
        <f>HYPERLINK("http://www.airitibooks.com/Detail/Detail?PublicationID=P20130117028","http://www.airitibooks.com/Detail/Detail?PublicationID=P20130117028")</f>
        <v>http://www.airitibooks.com/Detail/Detail?PublicationID=P20130117028</v>
      </c>
      <c r="O112" s="20"/>
    </row>
    <row r="113" spans="1:15" s="4" customFormat="1">
      <c r="A113" s="10">
        <v>112</v>
      </c>
      <c r="B113" s="5" t="s">
        <v>2</v>
      </c>
      <c r="C113" s="5" t="s">
        <v>16</v>
      </c>
      <c r="D113" s="16"/>
      <c r="E113" s="32" t="s">
        <v>1201</v>
      </c>
      <c r="F113" s="5" t="s">
        <v>1017</v>
      </c>
      <c r="G113" s="11" t="s">
        <v>1053</v>
      </c>
      <c r="H113" s="5">
        <v>1</v>
      </c>
      <c r="I113" s="5" t="s">
        <v>266</v>
      </c>
      <c r="J113" s="5" t="s">
        <v>64</v>
      </c>
      <c r="K113" s="5">
        <v>2015</v>
      </c>
      <c r="L113" s="20" t="s">
        <v>1077</v>
      </c>
      <c r="M113" s="21" t="s">
        <v>1079</v>
      </c>
      <c r="N113" s="27" t="str">
        <f>HYPERLINK("http://www.airitibooks.com/Detail/Detail?PublicationID=P20160806018","http://www.airitibooks.com/Detail/Detail?PublicationID=P20160806018")</f>
        <v>http://www.airitibooks.com/Detail/Detail?PublicationID=P20160806018</v>
      </c>
      <c r="O113" s="20"/>
    </row>
    <row r="114" spans="1:15" s="4" customFormat="1">
      <c r="A114" s="10">
        <v>113</v>
      </c>
      <c r="B114" s="5" t="s">
        <v>2</v>
      </c>
      <c r="C114" s="5" t="s">
        <v>87</v>
      </c>
      <c r="D114" s="16"/>
      <c r="E114" s="32" t="s">
        <v>1202</v>
      </c>
      <c r="F114" s="5" t="s">
        <v>267</v>
      </c>
      <c r="G114" s="11" t="s">
        <v>1053</v>
      </c>
      <c r="H114" s="5">
        <v>1</v>
      </c>
      <c r="I114" s="5" t="s">
        <v>268</v>
      </c>
      <c r="J114" s="5" t="s">
        <v>269</v>
      </c>
      <c r="K114" s="5">
        <v>2014</v>
      </c>
      <c r="L114" s="20" t="s">
        <v>1077</v>
      </c>
      <c r="M114" s="21" t="s">
        <v>1079</v>
      </c>
      <c r="N114" s="27" t="str">
        <f>HYPERLINK("http://www.airitibooks.com/Detail/Detail?PublicationID=P20150911001","http://www.airitibooks.com/Detail/Detail?PublicationID=P20150911001")</f>
        <v>http://www.airitibooks.com/Detail/Detail?PublicationID=P20150911001</v>
      </c>
      <c r="O114" s="20"/>
    </row>
    <row r="115" spans="1:15" s="4" customFormat="1">
      <c r="A115" s="10">
        <v>114</v>
      </c>
      <c r="B115" s="5" t="s">
        <v>2</v>
      </c>
      <c r="C115" s="5" t="s">
        <v>270</v>
      </c>
      <c r="D115" s="16"/>
      <c r="E115" s="32" t="s">
        <v>1203</v>
      </c>
      <c r="F115" s="5" t="s">
        <v>1018</v>
      </c>
      <c r="G115" s="11" t="s">
        <v>1053</v>
      </c>
      <c r="H115" s="5">
        <v>1</v>
      </c>
      <c r="I115" s="5" t="s">
        <v>271</v>
      </c>
      <c r="J115" s="5" t="s">
        <v>272</v>
      </c>
      <c r="K115" s="5">
        <v>2015</v>
      </c>
      <c r="L115" s="20" t="s">
        <v>1077</v>
      </c>
      <c r="M115" s="21" t="s">
        <v>1079</v>
      </c>
      <c r="N115" s="27" t="str">
        <f>HYPERLINK("http://www.airitibooks.com/Detail/Detail?PublicationID=P20150810060","http://www.airitibooks.com/Detail/Detail?PublicationID=P20150810060")</f>
        <v>http://www.airitibooks.com/Detail/Detail?PublicationID=P20150810060</v>
      </c>
      <c r="O115" s="20"/>
    </row>
    <row r="116" spans="1:15" s="4" customFormat="1">
      <c r="A116" s="10">
        <v>115</v>
      </c>
      <c r="B116" s="5" t="s">
        <v>2</v>
      </c>
      <c r="C116" s="5" t="s">
        <v>14</v>
      </c>
      <c r="D116" s="16"/>
      <c r="E116" s="32" t="s">
        <v>1204</v>
      </c>
      <c r="F116" s="5" t="s">
        <v>273</v>
      </c>
      <c r="G116" s="11" t="s">
        <v>1053</v>
      </c>
      <c r="H116" s="5">
        <v>1</v>
      </c>
      <c r="I116" s="5" t="s">
        <v>274</v>
      </c>
      <c r="J116" s="5" t="s">
        <v>54</v>
      </c>
      <c r="K116" s="5">
        <v>2013</v>
      </c>
      <c r="L116" s="20" t="s">
        <v>1077</v>
      </c>
      <c r="M116" s="21" t="s">
        <v>1079</v>
      </c>
      <c r="N116" s="27" t="str">
        <f>HYPERLINK("http://www.airitibooks.com/Detail/Detail?PublicationID=P20160806060","http://www.airitibooks.com/Detail/Detail?PublicationID=P20160806060")</f>
        <v>http://www.airitibooks.com/Detail/Detail?PublicationID=P20160806060</v>
      </c>
      <c r="O116" s="20"/>
    </row>
    <row r="117" spans="1:15" s="4" customFormat="1">
      <c r="A117" s="10">
        <v>116</v>
      </c>
      <c r="B117" s="5" t="s">
        <v>2</v>
      </c>
      <c r="C117" s="5" t="s">
        <v>59</v>
      </c>
      <c r="D117" s="18"/>
      <c r="E117" s="35" t="s">
        <v>1205</v>
      </c>
      <c r="F117" s="5" t="s">
        <v>1019</v>
      </c>
      <c r="G117" s="11" t="s">
        <v>1053</v>
      </c>
      <c r="H117" s="5">
        <v>1</v>
      </c>
      <c r="I117" s="5" t="s">
        <v>275</v>
      </c>
      <c r="J117" s="5" t="s">
        <v>276</v>
      </c>
      <c r="K117" s="5">
        <v>2015</v>
      </c>
      <c r="L117" s="20" t="s">
        <v>1077</v>
      </c>
      <c r="M117" s="21" t="s">
        <v>1079</v>
      </c>
      <c r="N117" s="27" t="str">
        <f>HYPERLINK("http://www.airitibooks.com/Detail/Detail?PublicationID=P20160806069","http://www.airitibooks.com/Detail/Detail?PublicationID=P20160806069")</f>
        <v>http://www.airitibooks.com/Detail/Detail?PublicationID=P20160806069</v>
      </c>
      <c r="O117" s="20"/>
    </row>
    <row r="118" spans="1:15" s="4" customFormat="1">
      <c r="A118" s="10">
        <v>117</v>
      </c>
      <c r="B118" s="5" t="s">
        <v>2</v>
      </c>
      <c r="C118" s="5" t="s">
        <v>87</v>
      </c>
      <c r="D118" s="16"/>
      <c r="E118" s="32" t="s">
        <v>1206</v>
      </c>
      <c r="F118" s="5" t="s">
        <v>277</v>
      </c>
      <c r="G118" s="11" t="s">
        <v>1053</v>
      </c>
      <c r="H118" s="5">
        <v>1</v>
      </c>
      <c r="I118" s="5" t="s">
        <v>278</v>
      </c>
      <c r="J118" s="5" t="s">
        <v>279</v>
      </c>
      <c r="K118" s="5">
        <v>2014</v>
      </c>
      <c r="L118" s="20" t="s">
        <v>1077</v>
      </c>
      <c r="M118" s="21" t="s">
        <v>1079</v>
      </c>
      <c r="N118" s="27" t="str">
        <f>HYPERLINK("http://www.airitibooks.com/Detail/Detail?PublicationID=P201501152441","http://www.airitibooks.com/Detail/Detail?PublicationID=P201501152441")</f>
        <v>http://www.airitibooks.com/Detail/Detail?PublicationID=P201501152441</v>
      </c>
      <c r="O118" s="20"/>
    </row>
    <row r="119" spans="1:15" s="4" customFormat="1">
      <c r="A119" s="10">
        <v>118</v>
      </c>
      <c r="B119" s="5" t="s">
        <v>2</v>
      </c>
      <c r="C119" s="5" t="s">
        <v>5</v>
      </c>
      <c r="D119" s="16"/>
      <c r="E119" s="32" t="s">
        <v>1207</v>
      </c>
      <c r="F119" s="5" t="s">
        <v>280</v>
      </c>
      <c r="G119" s="11" t="s">
        <v>1053</v>
      </c>
      <c r="H119" s="5">
        <v>1</v>
      </c>
      <c r="I119" s="5" t="s">
        <v>281</v>
      </c>
      <c r="J119" s="5" t="s">
        <v>86</v>
      </c>
      <c r="K119" s="5">
        <v>2013</v>
      </c>
      <c r="L119" s="20" t="s">
        <v>1077</v>
      </c>
      <c r="M119" s="21" t="s">
        <v>1079</v>
      </c>
      <c r="N119" s="27" t="str">
        <f>HYPERLINK("http://www.airitibooks.com/Detail/Detail?PublicationID=P20141105290","http://www.airitibooks.com/Detail/Detail?PublicationID=P20141105290")</f>
        <v>http://www.airitibooks.com/Detail/Detail?PublicationID=P20141105290</v>
      </c>
      <c r="O119" s="20"/>
    </row>
    <row r="120" spans="1:15" s="4" customFormat="1">
      <c r="A120" s="10">
        <v>119</v>
      </c>
      <c r="B120" s="5" t="s">
        <v>2</v>
      </c>
      <c r="C120" s="5" t="s">
        <v>5</v>
      </c>
      <c r="D120" s="16"/>
      <c r="E120" s="32" t="s">
        <v>1208</v>
      </c>
      <c r="F120" s="5" t="s">
        <v>282</v>
      </c>
      <c r="G120" s="11" t="s">
        <v>1053</v>
      </c>
      <c r="H120" s="5">
        <v>1</v>
      </c>
      <c r="I120" s="5" t="s">
        <v>281</v>
      </c>
      <c r="J120" s="5" t="s">
        <v>86</v>
      </c>
      <c r="K120" s="5">
        <v>2013</v>
      </c>
      <c r="L120" s="20" t="s">
        <v>1077</v>
      </c>
      <c r="M120" s="21" t="s">
        <v>1079</v>
      </c>
      <c r="N120" s="27" t="str">
        <f>HYPERLINK("http://www.airitibooks.com/Detail/Detail?PublicationID=P20141105291","http://www.airitibooks.com/Detail/Detail?PublicationID=P20141105291")</f>
        <v>http://www.airitibooks.com/Detail/Detail?PublicationID=P20141105291</v>
      </c>
      <c r="O120" s="20"/>
    </row>
    <row r="121" spans="1:15" s="4" customFormat="1">
      <c r="A121" s="10">
        <v>120</v>
      </c>
      <c r="B121" s="5" t="s">
        <v>2</v>
      </c>
      <c r="C121" s="5" t="s">
        <v>59</v>
      </c>
      <c r="D121" s="16"/>
      <c r="E121" s="32" t="s">
        <v>1209</v>
      </c>
      <c r="F121" s="5" t="s">
        <v>283</v>
      </c>
      <c r="G121" s="11" t="s">
        <v>1053</v>
      </c>
      <c r="H121" s="5">
        <v>1</v>
      </c>
      <c r="I121" s="5" t="s">
        <v>284</v>
      </c>
      <c r="J121" s="5" t="s">
        <v>37</v>
      </c>
      <c r="K121" s="5">
        <v>2015</v>
      </c>
      <c r="L121" s="20" t="s">
        <v>1077</v>
      </c>
      <c r="M121" s="21" t="s">
        <v>1079</v>
      </c>
      <c r="N121" s="27" t="str">
        <f>HYPERLINK("http://www.airitibooks.com/Detail/Detail?PublicationID=P20151021104","http://www.airitibooks.com/Detail/Detail?PublicationID=P20151021104")</f>
        <v>http://www.airitibooks.com/Detail/Detail?PublicationID=P20151021104</v>
      </c>
      <c r="O121" s="20"/>
    </row>
    <row r="122" spans="1:15" s="4" customFormat="1">
      <c r="A122" s="10">
        <v>121</v>
      </c>
      <c r="B122" s="5" t="s">
        <v>2</v>
      </c>
      <c r="C122" s="5" t="s">
        <v>285</v>
      </c>
      <c r="D122" s="16"/>
      <c r="E122" s="32" t="s">
        <v>1210</v>
      </c>
      <c r="F122" s="5" t="s">
        <v>286</v>
      </c>
      <c r="G122" s="11" t="s">
        <v>1053</v>
      </c>
      <c r="H122" s="5">
        <v>1</v>
      </c>
      <c r="I122" s="5" t="s">
        <v>287</v>
      </c>
      <c r="J122" s="5" t="s">
        <v>288</v>
      </c>
      <c r="K122" s="5">
        <v>2014</v>
      </c>
      <c r="L122" s="20" t="s">
        <v>1077</v>
      </c>
      <c r="M122" s="21" t="s">
        <v>1079</v>
      </c>
      <c r="N122" s="27" t="str">
        <f>HYPERLINK("http://www.airitibooks.com/Detail/Detail?PublicationID=P20150909032","http://www.airitibooks.com/Detail/Detail?PublicationID=P20150909032")</f>
        <v>http://www.airitibooks.com/Detail/Detail?PublicationID=P20150909032</v>
      </c>
      <c r="O122" s="20"/>
    </row>
    <row r="123" spans="1:15" s="4" customFormat="1">
      <c r="A123" s="10">
        <v>122</v>
      </c>
      <c r="B123" s="5" t="s">
        <v>2</v>
      </c>
      <c r="C123" s="5" t="s">
        <v>13</v>
      </c>
      <c r="D123" s="25">
        <v>9789620771354</v>
      </c>
      <c r="E123" s="30" t="s">
        <v>936</v>
      </c>
      <c r="F123" s="5" t="s">
        <v>1020</v>
      </c>
      <c r="G123" s="11" t="s">
        <v>1053</v>
      </c>
      <c r="H123" s="5">
        <v>1</v>
      </c>
      <c r="I123" s="5" t="s">
        <v>289</v>
      </c>
      <c r="J123" s="5" t="s">
        <v>250</v>
      </c>
      <c r="K123" s="5">
        <v>2015</v>
      </c>
      <c r="L123" s="20" t="s">
        <v>1077</v>
      </c>
      <c r="M123" s="21" t="s">
        <v>1079</v>
      </c>
      <c r="N123" s="27" t="str">
        <f>HYPERLINK("http://www.airitibooks.com/Detail/Detail?PublicationID=P20160806033","http://www.airitibooks.com/Detail/Detail?PublicationID=P20160806033")</f>
        <v>http://www.airitibooks.com/Detail/Detail?PublicationID=P20160806033</v>
      </c>
      <c r="O123" s="20"/>
    </row>
    <row r="124" spans="1:15" s="4" customFormat="1">
      <c r="A124" s="10">
        <v>123</v>
      </c>
      <c r="B124" s="5" t="s">
        <v>2</v>
      </c>
      <c r="C124" s="5" t="s">
        <v>59</v>
      </c>
      <c r="D124" s="16"/>
      <c r="E124" s="32" t="s">
        <v>1211</v>
      </c>
      <c r="F124" s="5" t="s">
        <v>290</v>
      </c>
      <c r="G124" s="11" t="s">
        <v>1053</v>
      </c>
      <c r="H124" s="5">
        <v>1</v>
      </c>
      <c r="I124" s="5" t="s">
        <v>291</v>
      </c>
      <c r="J124" s="5" t="s">
        <v>57</v>
      </c>
      <c r="K124" s="5">
        <v>2015</v>
      </c>
      <c r="L124" s="20" t="s">
        <v>1077</v>
      </c>
      <c r="M124" s="21" t="s">
        <v>1079</v>
      </c>
      <c r="N124" s="27" t="str">
        <f>HYPERLINK("http://www.airitibooks.com/Detail/Detail?PublicationID=P20160806076","http://www.airitibooks.com/Detail/Detail?PublicationID=P20160806076")</f>
        <v>http://www.airitibooks.com/Detail/Detail?PublicationID=P20160806076</v>
      </c>
      <c r="O124" s="20"/>
    </row>
    <row r="125" spans="1:15" s="4" customFormat="1">
      <c r="A125" s="10">
        <v>124</v>
      </c>
      <c r="B125" s="5" t="s">
        <v>2</v>
      </c>
      <c r="C125" s="5" t="s">
        <v>17</v>
      </c>
      <c r="D125" s="16"/>
      <c r="E125" s="32" t="s">
        <v>1212</v>
      </c>
      <c r="F125" s="5" t="s">
        <v>292</v>
      </c>
      <c r="G125" s="11" t="s">
        <v>1053</v>
      </c>
      <c r="H125" s="5">
        <v>1</v>
      </c>
      <c r="I125" s="5" t="s">
        <v>293</v>
      </c>
      <c r="J125" s="5" t="s">
        <v>294</v>
      </c>
      <c r="K125" s="5">
        <v>2014</v>
      </c>
      <c r="L125" s="20" t="s">
        <v>1077</v>
      </c>
      <c r="M125" s="21" t="s">
        <v>1079</v>
      </c>
      <c r="N125" s="27" t="str">
        <f>HYPERLINK("http://www.airitibooks.com/Detail/Detail?PublicationID=P20140521163","http://www.airitibooks.com/Detail/Detail?PublicationID=P20140521163")</f>
        <v>http://www.airitibooks.com/Detail/Detail?PublicationID=P20140521163</v>
      </c>
      <c r="O125" s="20"/>
    </row>
    <row r="126" spans="1:15" s="4" customFormat="1">
      <c r="A126" s="10">
        <v>125</v>
      </c>
      <c r="B126" s="5" t="s">
        <v>2</v>
      </c>
      <c r="C126" s="5" t="s">
        <v>7</v>
      </c>
      <c r="D126" s="16"/>
      <c r="E126" s="32" t="s">
        <v>1213</v>
      </c>
      <c r="F126" s="5" t="s">
        <v>295</v>
      </c>
      <c r="G126" s="11" t="s">
        <v>1053</v>
      </c>
      <c r="H126" s="5">
        <v>1</v>
      </c>
      <c r="I126" s="5" t="s">
        <v>296</v>
      </c>
      <c r="J126" s="5" t="s">
        <v>297</v>
      </c>
      <c r="K126" s="5">
        <v>2014</v>
      </c>
      <c r="L126" s="20" t="s">
        <v>1077</v>
      </c>
      <c r="M126" s="21" t="s">
        <v>1079</v>
      </c>
      <c r="N126" s="27" t="str">
        <f>HYPERLINK("http://www.airitibooks.com/Detail/Detail?PublicationID=P20141027134","http://www.airitibooks.com/Detail/Detail?PublicationID=P20141027134")</f>
        <v>http://www.airitibooks.com/Detail/Detail?PublicationID=P20141027134</v>
      </c>
      <c r="O126" s="20"/>
    </row>
    <row r="127" spans="1:15" s="4" customFormat="1">
      <c r="A127" s="10">
        <v>126</v>
      </c>
      <c r="B127" s="5" t="s">
        <v>2</v>
      </c>
      <c r="C127" s="5" t="s">
        <v>14</v>
      </c>
      <c r="D127" s="16"/>
      <c r="E127" s="32" t="s">
        <v>1214</v>
      </c>
      <c r="F127" s="5" t="s">
        <v>298</v>
      </c>
      <c r="G127" s="11" t="s">
        <v>1053</v>
      </c>
      <c r="H127" s="5">
        <v>1</v>
      </c>
      <c r="I127" s="5" t="s">
        <v>299</v>
      </c>
      <c r="J127" s="5" t="s">
        <v>300</v>
      </c>
      <c r="K127" s="5">
        <v>2013</v>
      </c>
      <c r="L127" s="20" t="s">
        <v>1077</v>
      </c>
      <c r="M127" s="21" t="s">
        <v>1079</v>
      </c>
      <c r="N127" s="27" t="str">
        <f>HYPERLINK("http://www.airitibooks.com/Detail/Detail?PublicationID=P20140704089","http://www.airitibooks.com/Detail/Detail?PublicationID=P20140704089")</f>
        <v>http://www.airitibooks.com/Detail/Detail?PublicationID=P20140704089</v>
      </c>
      <c r="O127" s="20"/>
    </row>
    <row r="128" spans="1:15" s="4" customFormat="1">
      <c r="A128" s="10">
        <v>127</v>
      </c>
      <c r="B128" s="5" t="s">
        <v>2</v>
      </c>
      <c r="C128" s="5" t="s">
        <v>7</v>
      </c>
      <c r="D128" s="16"/>
      <c r="E128" s="32" t="s">
        <v>1215</v>
      </c>
      <c r="F128" s="5" t="s">
        <v>301</v>
      </c>
      <c r="G128" s="11" t="s">
        <v>1053</v>
      </c>
      <c r="H128" s="5">
        <v>1</v>
      </c>
      <c r="I128" s="5" t="s">
        <v>302</v>
      </c>
      <c r="J128" s="5" t="s">
        <v>173</v>
      </c>
      <c r="K128" s="5">
        <v>2013</v>
      </c>
      <c r="L128" s="20" t="s">
        <v>1077</v>
      </c>
      <c r="M128" s="21" t="s">
        <v>1079</v>
      </c>
      <c r="N128" s="27" t="str">
        <f>HYPERLINK("http://www.airitibooks.com/Detail/Detail?PublicationID=P20140829022","http://www.airitibooks.com/Detail/Detail?PublicationID=P20140829022")</f>
        <v>http://www.airitibooks.com/Detail/Detail?PublicationID=P20140829022</v>
      </c>
      <c r="O128" s="20"/>
    </row>
    <row r="129" spans="1:15" s="4" customFormat="1">
      <c r="A129" s="10">
        <v>128</v>
      </c>
      <c r="B129" s="5" t="s">
        <v>2</v>
      </c>
      <c r="C129" s="5" t="s">
        <v>14</v>
      </c>
      <c r="D129" s="25">
        <v>9789620771279</v>
      </c>
      <c r="E129" s="31" t="s">
        <v>937</v>
      </c>
      <c r="F129" s="5" t="s">
        <v>1021</v>
      </c>
      <c r="G129" s="11" t="s">
        <v>1053</v>
      </c>
      <c r="H129" s="5">
        <v>1</v>
      </c>
      <c r="I129" s="5" t="s">
        <v>303</v>
      </c>
      <c r="J129" s="5" t="s">
        <v>250</v>
      </c>
      <c r="K129" s="5">
        <v>2015</v>
      </c>
      <c r="L129" s="20" t="s">
        <v>1077</v>
      </c>
      <c r="M129" s="21" t="s">
        <v>1079</v>
      </c>
      <c r="N129" s="27" t="str">
        <f>HYPERLINK("http://www.airitibooks.com/Detail/Detail?PublicationID=P20160806031","http://www.airitibooks.com/Detail/Detail?PublicationID=P20160806031")</f>
        <v>http://www.airitibooks.com/Detail/Detail?PublicationID=P20160806031</v>
      </c>
      <c r="O129" s="20"/>
    </row>
    <row r="130" spans="1:15" s="4" customFormat="1">
      <c r="A130" s="10">
        <v>129</v>
      </c>
      <c r="B130" s="5" t="s">
        <v>2</v>
      </c>
      <c r="C130" s="5" t="s">
        <v>73</v>
      </c>
      <c r="D130" s="16"/>
      <c r="E130" s="32" t="s">
        <v>1216</v>
      </c>
      <c r="F130" s="5" t="s">
        <v>1022</v>
      </c>
      <c r="G130" s="11" t="s">
        <v>1053</v>
      </c>
      <c r="H130" s="6" t="s">
        <v>966</v>
      </c>
      <c r="I130" s="5" t="s">
        <v>163</v>
      </c>
      <c r="J130" s="5" t="s">
        <v>164</v>
      </c>
      <c r="K130" s="5">
        <v>2015</v>
      </c>
      <c r="L130" s="20" t="s">
        <v>1077</v>
      </c>
      <c r="M130" s="21" t="s">
        <v>1079</v>
      </c>
      <c r="N130" s="27" t="str">
        <f>HYPERLINK("http://www.airitibooks.com/Detail/Detail?PublicationID=P20160517252","http://www.airitibooks.com/Detail/Detail?PublicationID=P20160517252")</f>
        <v>http://www.airitibooks.com/Detail/Detail?PublicationID=P20160517252</v>
      </c>
      <c r="O130" s="20"/>
    </row>
    <row r="131" spans="1:15" s="4" customFormat="1">
      <c r="A131" s="10">
        <v>130</v>
      </c>
      <c r="B131" s="5" t="s">
        <v>2</v>
      </c>
      <c r="C131" s="5" t="s">
        <v>15</v>
      </c>
      <c r="D131" s="16"/>
      <c r="E131" s="32" t="s">
        <v>1217</v>
      </c>
      <c r="F131" s="5" t="s">
        <v>304</v>
      </c>
      <c r="G131" s="11" t="s">
        <v>1053</v>
      </c>
      <c r="H131" s="5">
        <v>3</v>
      </c>
      <c r="I131" s="5" t="s">
        <v>305</v>
      </c>
      <c r="J131" s="5" t="s">
        <v>306</v>
      </c>
      <c r="K131" s="5">
        <v>2012</v>
      </c>
      <c r="L131" s="20" t="s">
        <v>1077</v>
      </c>
      <c r="M131" s="21" t="s">
        <v>1079</v>
      </c>
      <c r="N131" s="27" t="str">
        <f>HYPERLINK("http://www.airitibooks.com/Detail/Detail?PublicationID=P20131218036","http://www.airitibooks.com/Detail/Detail?PublicationID=P20131218036")</f>
        <v>http://www.airitibooks.com/Detail/Detail?PublicationID=P20131218036</v>
      </c>
      <c r="O131" s="20"/>
    </row>
    <row r="132" spans="1:15" s="4" customFormat="1">
      <c r="A132" s="10">
        <v>131</v>
      </c>
      <c r="B132" s="5" t="s">
        <v>2</v>
      </c>
      <c r="C132" s="5" t="s">
        <v>11</v>
      </c>
      <c r="D132" s="16"/>
      <c r="E132" s="32" t="s">
        <v>1218</v>
      </c>
      <c r="F132" s="5" t="s">
        <v>307</v>
      </c>
      <c r="G132" s="11" t="s">
        <v>1053</v>
      </c>
      <c r="H132" s="5" t="s">
        <v>967</v>
      </c>
      <c r="I132" s="5" t="s">
        <v>308</v>
      </c>
      <c r="J132" s="5" t="s">
        <v>309</v>
      </c>
      <c r="K132" s="5">
        <v>2014</v>
      </c>
      <c r="L132" s="20" t="s">
        <v>1077</v>
      </c>
      <c r="M132" s="21" t="s">
        <v>1079</v>
      </c>
      <c r="N132" s="27" t="str">
        <f>HYPERLINK("http://www.airitibooks.com/Detail/Detail?PublicationID=P20141003017","http://www.airitibooks.com/Detail/Detail?PublicationID=P20141003017")</f>
        <v>http://www.airitibooks.com/Detail/Detail?PublicationID=P20141003017</v>
      </c>
      <c r="O132" s="20"/>
    </row>
    <row r="133" spans="1:15" s="4" customFormat="1">
      <c r="A133" s="10">
        <v>132</v>
      </c>
      <c r="B133" s="5" t="s">
        <v>2</v>
      </c>
      <c r="C133" s="5" t="s">
        <v>12</v>
      </c>
      <c r="D133" s="16"/>
      <c r="E133" s="32" t="s">
        <v>1219</v>
      </c>
      <c r="F133" s="5" t="s">
        <v>310</v>
      </c>
      <c r="G133" s="11" t="s">
        <v>1053</v>
      </c>
      <c r="H133" s="5">
        <v>1</v>
      </c>
      <c r="I133" s="5" t="s">
        <v>968</v>
      </c>
      <c r="J133" s="5" t="s">
        <v>57</v>
      </c>
      <c r="K133" s="5">
        <v>2014</v>
      </c>
      <c r="L133" s="20" t="s">
        <v>1077</v>
      </c>
      <c r="M133" s="21" t="s">
        <v>1079</v>
      </c>
      <c r="N133" s="27" t="str">
        <f>HYPERLINK("http://www.airitibooks.com/Detail/Detail?PublicationID=P20160806073","http://www.airitibooks.com/Detail/Detail?PublicationID=P20160806073")</f>
        <v>http://www.airitibooks.com/Detail/Detail?PublicationID=P20160806073</v>
      </c>
      <c r="O133" s="20"/>
    </row>
    <row r="134" spans="1:15" s="4" customFormat="1">
      <c r="A134" s="10">
        <v>133</v>
      </c>
      <c r="B134" s="5" t="s">
        <v>2</v>
      </c>
      <c r="C134" s="5" t="s">
        <v>6</v>
      </c>
      <c r="D134" s="16"/>
      <c r="E134" s="32" t="s">
        <v>1220</v>
      </c>
      <c r="F134" s="5" t="s">
        <v>311</v>
      </c>
      <c r="G134" s="11" t="s">
        <v>1053</v>
      </c>
      <c r="H134" s="5">
        <v>1</v>
      </c>
      <c r="I134" s="5" t="s">
        <v>312</v>
      </c>
      <c r="J134" s="5" t="s">
        <v>23</v>
      </c>
      <c r="K134" s="5">
        <v>2013</v>
      </c>
      <c r="L134" s="20" t="s">
        <v>1077</v>
      </c>
      <c r="M134" s="21" t="s">
        <v>1079</v>
      </c>
      <c r="N134" s="27" t="str">
        <f>HYPERLINK("http://www.airitibooks.com/Detail/Detail?PublicationID=P20141105007","http://www.airitibooks.com/Detail/Detail?PublicationID=P20141105007")</f>
        <v>http://www.airitibooks.com/Detail/Detail?PublicationID=P20141105007</v>
      </c>
      <c r="O134" s="20"/>
    </row>
    <row r="135" spans="1:15" s="4" customFormat="1">
      <c r="A135" s="10">
        <v>134</v>
      </c>
      <c r="B135" s="5" t="s">
        <v>2</v>
      </c>
      <c r="C135" s="5" t="s">
        <v>16</v>
      </c>
      <c r="D135" s="16"/>
      <c r="E135" s="32" t="s">
        <v>1221</v>
      </c>
      <c r="F135" s="5" t="s">
        <v>313</v>
      </c>
      <c r="G135" s="11" t="s">
        <v>1053</v>
      </c>
      <c r="H135" s="5">
        <v>1</v>
      </c>
      <c r="I135" s="5" t="s">
        <v>314</v>
      </c>
      <c r="J135" s="5" t="s">
        <v>315</v>
      </c>
      <c r="K135" s="5">
        <v>2013</v>
      </c>
      <c r="L135" s="20" t="s">
        <v>1077</v>
      </c>
      <c r="M135" s="21" t="s">
        <v>1079</v>
      </c>
      <c r="N135" s="27" t="str">
        <f>HYPERLINK("http://www.airitibooks.com/Detail/Detail?PublicationID=P20140625026","http://www.airitibooks.com/Detail/Detail?PublicationID=P20140625026")</f>
        <v>http://www.airitibooks.com/Detail/Detail?PublicationID=P20140625026</v>
      </c>
      <c r="O135" s="20"/>
    </row>
    <row r="136" spans="1:15" s="4" customFormat="1">
      <c r="A136" s="10">
        <v>135</v>
      </c>
      <c r="B136" s="5" t="s">
        <v>2</v>
      </c>
      <c r="C136" s="5" t="s">
        <v>13</v>
      </c>
      <c r="D136" s="16"/>
      <c r="E136" s="32" t="s">
        <v>1222</v>
      </c>
      <c r="F136" s="5" t="s">
        <v>316</v>
      </c>
      <c r="G136" s="11" t="s">
        <v>1053</v>
      </c>
      <c r="H136" s="5">
        <v>1</v>
      </c>
      <c r="I136" s="5" t="s">
        <v>317</v>
      </c>
      <c r="J136" s="5" t="s">
        <v>269</v>
      </c>
      <c r="K136" s="5">
        <v>2015</v>
      </c>
      <c r="L136" s="20" t="s">
        <v>1077</v>
      </c>
      <c r="M136" s="21" t="s">
        <v>1079</v>
      </c>
      <c r="N136" s="27" t="str">
        <f>HYPERLINK("http://www.airitibooks.com/Detail/Detail?PublicationID=P20150604009","http://www.airitibooks.com/Detail/Detail?PublicationID=P20150604009")</f>
        <v>http://www.airitibooks.com/Detail/Detail?PublicationID=P20150604009</v>
      </c>
      <c r="O136" s="20"/>
    </row>
    <row r="137" spans="1:15" s="4" customFormat="1">
      <c r="A137" s="10">
        <v>136</v>
      </c>
      <c r="B137" s="5" t="s">
        <v>2</v>
      </c>
      <c r="C137" s="5" t="s">
        <v>73</v>
      </c>
      <c r="D137" s="16"/>
      <c r="E137" s="32" t="s">
        <v>1223</v>
      </c>
      <c r="F137" s="5" t="s">
        <v>318</v>
      </c>
      <c r="G137" s="11" t="s">
        <v>1053</v>
      </c>
      <c r="H137" s="5">
        <v>1</v>
      </c>
      <c r="I137" s="5" t="s">
        <v>187</v>
      </c>
      <c r="J137" s="5" t="s">
        <v>188</v>
      </c>
      <c r="K137" s="5">
        <v>2015</v>
      </c>
      <c r="L137" s="20" t="s">
        <v>1077</v>
      </c>
      <c r="M137" s="21" t="s">
        <v>1079</v>
      </c>
      <c r="N137" s="27" t="str">
        <f>HYPERLINK("http://www.airitibooks.com/Detail/Detail?PublicationID=P20150820114","http://www.airitibooks.com/Detail/Detail?PublicationID=P20150820114")</f>
        <v>http://www.airitibooks.com/Detail/Detail?PublicationID=P20150820114</v>
      </c>
      <c r="O137" s="20"/>
    </row>
    <row r="138" spans="1:15" s="4" customFormat="1">
      <c r="A138" s="10">
        <v>137</v>
      </c>
      <c r="B138" s="5" t="s">
        <v>2</v>
      </c>
      <c r="C138" s="5" t="s">
        <v>14</v>
      </c>
      <c r="D138" s="16"/>
      <c r="E138" s="32" t="s">
        <v>1224</v>
      </c>
      <c r="F138" s="5" t="s">
        <v>319</v>
      </c>
      <c r="G138" s="11" t="s">
        <v>1053</v>
      </c>
      <c r="H138" s="5">
        <v>1</v>
      </c>
      <c r="I138" s="5" t="s">
        <v>320</v>
      </c>
      <c r="J138" s="5" t="s">
        <v>321</v>
      </c>
      <c r="K138" s="5">
        <v>2014</v>
      </c>
      <c r="L138" s="20" t="s">
        <v>1077</v>
      </c>
      <c r="M138" s="21" t="s">
        <v>1079</v>
      </c>
      <c r="N138" s="27" t="str">
        <f>HYPERLINK("http://www.airitibooks.com/Detail/Detail?PublicationID=P20150625050","http://www.airitibooks.com/Detail/Detail?PublicationID=P20150625050")</f>
        <v>http://www.airitibooks.com/Detail/Detail?PublicationID=P20150625050</v>
      </c>
      <c r="O138" s="20"/>
    </row>
    <row r="139" spans="1:15" s="4" customFormat="1">
      <c r="A139" s="10">
        <v>138</v>
      </c>
      <c r="B139" s="5" t="s">
        <v>2</v>
      </c>
      <c r="C139" s="5" t="s">
        <v>5</v>
      </c>
      <c r="D139" s="16"/>
      <c r="E139" s="32" t="s">
        <v>1225</v>
      </c>
      <c r="F139" s="5" t="s">
        <v>322</v>
      </c>
      <c r="G139" s="11" t="s">
        <v>1053</v>
      </c>
      <c r="H139" s="5">
        <v>1</v>
      </c>
      <c r="I139" s="5" t="s">
        <v>323</v>
      </c>
      <c r="J139" s="5" t="s">
        <v>309</v>
      </c>
      <c r="K139" s="5">
        <v>2015</v>
      </c>
      <c r="L139" s="20" t="s">
        <v>1077</v>
      </c>
      <c r="M139" s="21" t="s">
        <v>1079</v>
      </c>
      <c r="N139" s="27" t="str">
        <f>HYPERLINK("http://www.airitibooks.com/Detail/Detail?PublicationID=P20151111117","http://www.airitibooks.com/Detail/Detail?PublicationID=P20151111117")</f>
        <v>http://www.airitibooks.com/Detail/Detail?PublicationID=P20151111117</v>
      </c>
      <c r="O139" s="20"/>
    </row>
    <row r="140" spans="1:15" s="4" customFormat="1">
      <c r="A140" s="10">
        <v>139</v>
      </c>
      <c r="B140" s="5" t="s">
        <v>2</v>
      </c>
      <c r="C140" s="5" t="s">
        <v>11</v>
      </c>
      <c r="D140" s="16"/>
      <c r="E140" s="32" t="s">
        <v>1226</v>
      </c>
      <c r="F140" s="5" t="s">
        <v>324</v>
      </c>
      <c r="G140" s="11" t="s">
        <v>1053</v>
      </c>
      <c r="H140" s="5">
        <v>1</v>
      </c>
      <c r="I140" s="5" t="s">
        <v>325</v>
      </c>
      <c r="J140" s="5" t="s">
        <v>176</v>
      </c>
      <c r="K140" s="5">
        <v>2014</v>
      </c>
      <c r="L140" s="20" t="s">
        <v>1077</v>
      </c>
      <c r="M140" s="21" t="s">
        <v>1079</v>
      </c>
      <c r="N140" s="27" t="str">
        <f>HYPERLINK("http://www.airitibooks.com/Detail/Detail?PublicationID=P20160725217","http://www.airitibooks.com/Detail/Detail?PublicationID=P20160725217")</f>
        <v>http://www.airitibooks.com/Detail/Detail?PublicationID=P20160725217</v>
      </c>
      <c r="O140" s="20"/>
    </row>
    <row r="141" spans="1:15" s="4" customFormat="1">
      <c r="A141" s="10">
        <v>140</v>
      </c>
      <c r="B141" s="5" t="s">
        <v>2</v>
      </c>
      <c r="C141" s="5" t="s">
        <v>17</v>
      </c>
      <c r="D141" s="16"/>
      <c r="E141" s="32" t="s">
        <v>1227</v>
      </c>
      <c r="F141" s="5" t="s">
        <v>326</v>
      </c>
      <c r="G141" s="11" t="s">
        <v>1053</v>
      </c>
      <c r="H141" s="5">
        <v>1</v>
      </c>
      <c r="I141" s="5" t="s">
        <v>327</v>
      </c>
      <c r="J141" s="5" t="s">
        <v>315</v>
      </c>
      <c r="K141" s="5">
        <v>2013</v>
      </c>
      <c r="L141" s="20" t="s">
        <v>1077</v>
      </c>
      <c r="M141" s="21" t="s">
        <v>1079</v>
      </c>
      <c r="N141" s="27" t="str">
        <f>HYPERLINK("http://www.airitibooks.com/Detail/Detail?PublicationID=P20140801079","http://www.airitibooks.com/Detail/Detail?PublicationID=P20140801079")</f>
        <v>http://www.airitibooks.com/Detail/Detail?PublicationID=P20140801079</v>
      </c>
      <c r="O141" s="20"/>
    </row>
    <row r="142" spans="1:15" s="4" customFormat="1">
      <c r="A142" s="10">
        <v>141</v>
      </c>
      <c r="B142" s="5" t="s">
        <v>2</v>
      </c>
      <c r="C142" s="5" t="s">
        <v>13</v>
      </c>
      <c r="D142" s="16"/>
      <c r="E142" s="32" t="s">
        <v>1228</v>
      </c>
      <c r="F142" s="5" t="s">
        <v>328</v>
      </c>
      <c r="G142" s="11" t="s">
        <v>1053</v>
      </c>
      <c r="H142" s="5">
        <v>1</v>
      </c>
      <c r="I142" s="5" t="s">
        <v>329</v>
      </c>
      <c r="J142" s="5" t="s">
        <v>330</v>
      </c>
      <c r="K142" s="5">
        <v>2013</v>
      </c>
      <c r="L142" s="20" t="s">
        <v>1077</v>
      </c>
      <c r="M142" s="21" t="s">
        <v>1079</v>
      </c>
      <c r="N142" s="27" t="str">
        <f>HYPERLINK("http://www.airitibooks.com/Detail/Detail?PublicationID=P20150304007","http://www.airitibooks.com/Detail/Detail?PublicationID=P20150304007")</f>
        <v>http://www.airitibooks.com/Detail/Detail?PublicationID=P20150304007</v>
      </c>
      <c r="O142" s="20"/>
    </row>
    <row r="143" spans="1:15" s="4" customFormat="1">
      <c r="A143" s="10">
        <v>142</v>
      </c>
      <c r="B143" s="5" t="s">
        <v>2</v>
      </c>
      <c r="C143" s="5" t="s">
        <v>16</v>
      </c>
      <c r="D143" s="16"/>
      <c r="E143" s="32" t="s">
        <v>1229</v>
      </c>
      <c r="F143" s="5" t="s">
        <v>331</v>
      </c>
      <c r="G143" s="11" t="s">
        <v>1053</v>
      </c>
      <c r="H143" s="5">
        <v>1</v>
      </c>
      <c r="I143" s="5" t="s">
        <v>332</v>
      </c>
      <c r="J143" s="5" t="s">
        <v>269</v>
      </c>
      <c r="K143" s="5">
        <v>2014</v>
      </c>
      <c r="L143" s="20" t="s">
        <v>1077</v>
      </c>
      <c r="M143" s="21" t="s">
        <v>1079</v>
      </c>
      <c r="N143" s="27" t="str">
        <f>HYPERLINK("http://www.airitibooks.com/Detail/Detail?PublicationID=P20150205015","http://www.airitibooks.com/Detail/Detail?PublicationID=P20150205015")</f>
        <v>http://www.airitibooks.com/Detail/Detail?PublicationID=P20150205015</v>
      </c>
      <c r="O143" s="20"/>
    </row>
    <row r="144" spans="1:15" s="4" customFormat="1">
      <c r="A144" s="10">
        <v>143</v>
      </c>
      <c r="B144" s="5" t="s">
        <v>2</v>
      </c>
      <c r="C144" s="5" t="s">
        <v>7</v>
      </c>
      <c r="D144" s="16"/>
      <c r="E144" s="32" t="s">
        <v>1230</v>
      </c>
      <c r="F144" s="5" t="s">
        <v>333</v>
      </c>
      <c r="G144" s="11" t="s">
        <v>1053</v>
      </c>
      <c r="H144" s="5">
        <v>1</v>
      </c>
      <c r="I144" s="5" t="s">
        <v>334</v>
      </c>
      <c r="J144" s="5" t="s">
        <v>23</v>
      </c>
      <c r="K144" s="5">
        <v>2013</v>
      </c>
      <c r="L144" s="20" t="s">
        <v>1077</v>
      </c>
      <c r="M144" s="21" t="s">
        <v>1079</v>
      </c>
      <c r="N144" s="27" t="str">
        <f>HYPERLINK("http://www.airitibooks.com/Detail/Detail?PublicationID=P20150511032","http://www.airitibooks.com/Detail/Detail?PublicationID=P20150511032")</f>
        <v>http://www.airitibooks.com/Detail/Detail?PublicationID=P20150511032</v>
      </c>
      <c r="O144" s="20"/>
    </row>
    <row r="145" spans="1:15" s="4" customFormat="1">
      <c r="A145" s="10">
        <v>144</v>
      </c>
      <c r="B145" s="5" t="s">
        <v>2</v>
      </c>
      <c r="C145" s="5" t="s">
        <v>5</v>
      </c>
      <c r="D145" s="16"/>
      <c r="E145" s="32" t="s">
        <v>1231</v>
      </c>
      <c r="F145" s="5" t="s">
        <v>335</v>
      </c>
      <c r="G145" s="11" t="s">
        <v>1053</v>
      </c>
      <c r="H145" s="5">
        <v>1</v>
      </c>
      <c r="I145" s="5" t="s">
        <v>336</v>
      </c>
      <c r="J145" s="5" t="s">
        <v>23</v>
      </c>
      <c r="K145" s="5">
        <v>2011</v>
      </c>
      <c r="L145" s="20" t="s">
        <v>1077</v>
      </c>
      <c r="M145" s="21" t="s">
        <v>1079</v>
      </c>
      <c r="N145" s="27" t="str">
        <f>HYPERLINK("http://www.airitibooks.com/Detail/Detail?PublicationID=P20120517025","http://www.airitibooks.com/Detail/Detail?PublicationID=P20120517025")</f>
        <v>http://www.airitibooks.com/Detail/Detail?PublicationID=P20120517025</v>
      </c>
      <c r="O145" s="20"/>
    </row>
    <row r="146" spans="1:15" s="4" customFormat="1">
      <c r="A146" s="10">
        <v>145</v>
      </c>
      <c r="B146" s="5" t="s">
        <v>2</v>
      </c>
      <c r="C146" s="5" t="s">
        <v>11</v>
      </c>
      <c r="D146" s="16"/>
      <c r="E146" s="32" t="s">
        <v>1232</v>
      </c>
      <c r="F146" s="5" t="s">
        <v>337</v>
      </c>
      <c r="G146" s="11" t="s">
        <v>1053</v>
      </c>
      <c r="H146" s="5">
        <v>1</v>
      </c>
      <c r="I146" s="5" t="s">
        <v>338</v>
      </c>
      <c r="J146" s="5" t="s">
        <v>309</v>
      </c>
      <c r="K146" s="5">
        <v>2014</v>
      </c>
      <c r="L146" s="20" t="s">
        <v>1077</v>
      </c>
      <c r="M146" s="21" t="s">
        <v>1079</v>
      </c>
      <c r="N146" s="27" t="str">
        <f>HYPERLINK("http://www.airitibooks.com/Detail/Detail?PublicationID=P20140520070","http://www.airitibooks.com/Detail/Detail?PublicationID=P20140520070")</f>
        <v>http://www.airitibooks.com/Detail/Detail?PublicationID=P20140520070</v>
      </c>
      <c r="O146" s="20"/>
    </row>
    <row r="147" spans="1:15" s="4" customFormat="1">
      <c r="A147" s="10">
        <v>146</v>
      </c>
      <c r="B147" s="5" t="s">
        <v>2</v>
      </c>
      <c r="C147" s="5" t="s">
        <v>5</v>
      </c>
      <c r="D147" s="16"/>
      <c r="E147" s="32" t="s">
        <v>1233</v>
      </c>
      <c r="F147" s="5" t="s">
        <v>339</v>
      </c>
      <c r="G147" s="11" t="s">
        <v>1053</v>
      </c>
      <c r="H147" s="5">
        <v>1</v>
      </c>
      <c r="I147" s="5" t="s">
        <v>340</v>
      </c>
      <c r="J147" s="5" t="s">
        <v>309</v>
      </c>
      <c r="K147" s="5">
        <v>2015</v>
      </c>
      <c r="L147" s="20" t="s">
        <v>1077</v>
      </c>
      <c r="M147" s="21" t="s">
        <v>1079</v>
      </c>
      <c r="N147" s="27" t="str">
        <f>HYPERLINK("http://www.airitibooks.com/Detail/Detail?PublicationID=P20151111116","http://www.airitibooks.com/Detail/Detail?PublicationID=P20151111116")</f>
        <v>http://www.airitibooks.com/Detail/Detail?PublicationID=P20151111116</v>
      </c>
      <c r="O147" s="20"/>
    </row>
    <row r="148" spans="1:15" s="4" customFormat="1">
      <c r="A148" s="10">
        <v>147</v>
      </c>
      <c r="B148" s="5" t="s">
        <v>2</v>
      </c>
      <c r="C148" s="5" t="s">
        <v>6</v>
      </c>
      <c r="D148" s="16"/>
      <c r="E148" s="32" t="s">
        <v>1234</v>
      </c>
      <c r="F148" s="5" t="s">
        <v>341</v>
      </c>
      <c r="G148" s="11" t="s">
        <v>1053</v>
      </c>
      <c r="H148" s="5">
        <v>1</v>
      </c>
      <c r="I148" s="5" t="s">
        <v>342</v>
      </c>
      <c r="J148" s="5" t="s">
        <v>41</v>
      </c>
      <c r="K148" s="5">
        <v>2014</v>
      </c>
      <c r="L148" s="20" t="s">
        <v>1077</v>
      </c>
      <c r="M148" s="21" t="s">
        <v>1079</v>
      </c>
      <c r="N148" s="27" t="str">
        <f>HYPERLINK("http://www.airitibooks.com/Detail/Detail?PublicationID=P20150810012","http://www.airitibooks.com/Detail/Detail?PublicationID=P20150810012")</f>
        <v>http://www.airitibooks.com/Detail/Detail?PublicationID=P20150810012</v>
      </c>
      <c r="O148" s="20"/>
    </row>
    <row r="149" spans="1:15" s="4" customFormat="1">
      <c r="A149" s="10">
        <v>148</v>
      </c>
      <c r="B149" s="5" t="s">
        <v>2</v>
      </c>
      <c r="C149" s="5" t="s">
        <v>15</v>
      </c>
      <c r="D149" s="16"/>
      <c r="E149" s="32" t="s">
        <v>1235</v>
      </c>
      <c r="F149" s="5" t="s">
        <v>343</v>
      </c>
      <c r="G149" s="11" t="s">
        <v>1053</v>
      </c>
      <c r="H149" s="5">
        <v>1</v>
      </c>
      <c r="I149" s="5" t="s">
        <v>344</v>
      </c>
      <c r="J149" s="5" t="s">
        <v>173</v>
      </c>
      <c r="K149" s="5">
        <v>2014</v>
      </c>
      <c r="L149" s="20" t="s">
        <v>1077</v>
      </c>
      <c r="M149" s="21" t="s">
        <v>1079</v>
      </c>
      <c r="N149" s="27" t="str">
        <f>HYPERLINK("http://www.airitibooks.com/Detail/Detail?PublicationID=P20150513086","http://www.airitibooks.com/Detail/Detail?PublicationID=P20150513086")</f>
        <v>http://www.airitibooks.com/Detail/Detail?PublicationID=P20150513086</v>
      </c>
      <c r="O149" s="20"/>
    </row>
    <row r="150" spans="1:15" s="4" customFormat="1">
      <c r="A150" s="10">
        <v>149</v>
      </c>
      <c r="B150" s="5" t="s">
        <v>2</v>
      </c>
      <c r="C150" s="5" t="s">
        <v>7</v>
      </c>
      <c r="D150" s="16"/>
      <c r="E150" s="32" t="s">
        <v>1236</v>
      </c>
      <c r="F150" s="5" t="s">
        <v>345</v>
      </c>
      <c r="G150" s="11" t="s">
        <v>1053</v>
      </c>
      <c r="H150" s="5">
        <v>1</v>
      </c>
      <c r="I150" s="5" t="s">
        <v>346</v>
      </c>
      <c r="J150" s="5" t="s">
        <v>57</v>
      </c>
      <c r="K150" s="5">
        <v>2014</v>
      </c>
      <c r="L150" s="20" t="s">
        <v>1077</v>
      </c>
      <c r="M150" s="21" t="s">
        <v>1079</v>
      </c>
      <c r="N150" s="27" t="str">
        <f>HYPERLINK("http://www.airitibooks.com/Detail/Detail?PublicationID=P20160806072","http://www.airitibooks.com/Detail/Detail?PublicationID=P20160806072")</f>
        <v>http://www.airitibooks.com/Detail/Detail?PublicationID=P20160806072</v>
      </c>
      <c r="O150" s="20"/>
    </row>
    <row r="151" spans="1:15" s="4" customFormat="1">
      <c r="A151" s="10">
        <v>150</v>
      </c>
      <c r="B151" s="5" t="s">
        <v>2</v>
      </c>
      <c r="C151" s="5" t="s">
        <v>7</v>
      </c>
      <c r="D151" s="16"/>
      <c r="E151" s="32" t="s">
        <v>1237</v>
      </c>
      <c r="F151" s="5" t="s">
        <v>347</v>
      </c>
      <c r="G151" s="11" t="s">
        <v>1053</v>
      </c>
      <c r="H151" s="5">
        <v>1</v>
      </c>
      <c r="I151" s="5" t="s">
        <v>348</v>
      </c>
      <c r="J151" s="5" t="s">
        <v>39</v>
      </c>
      <c r="K151" s="5">
        <v>2012</v>
      </c>
      <c r="L151" s="20" t="s">
        <v>1077</v>
      </c>
      <c r="M151" s="21" t="s">
        <v>1079</v>
      </c>
      <c r="N151" s="27" t="str">
        <f>HYPERLINK("http://www.airitibooks.com/Detail/Detail?PublicationID=P20130109071","http://www.airitibooks.com/Detail/Detail?PublicationID=P20130109071")</f>
        <v>http://www.airitibooks.com/Detail/Detail?PublicationID=P20130109071</v>
      </c>
      <c r="O151" s="20"/>
    </row>
    <row r="152" spans="1:15" s="4" customFormat="1">
      <c r="A152" s="10">
        <v>151</v>
      </c>
      <c r="B152" s="5" t="s">
        <v>2</v>
      </c>
      <c r="C152" s="5" t="s">
        <v>15</v>
      </c>
      <c r="D152" s="16"/>
      <c r="E152" s="32" t="s">
        <v>1238</v>
      </c>
      <c r="F152" s="5" t="s">
        <v>349</v>
      </c>
      <c r="G152" s="11" t="s">
        <v>1053</v>
      </c>
      <c r="H152" s="5">
        <v>1</v>
      </c>
      <c r="I152" s="5" t="s">
        <v>350</v>
      </c>
      <c r="J152" s="5" t="s">
        <v>156</v>
      </c>
      <c r="K152" s="5">
        <v>2015</v>
      </c>
      <c r="L152" s="20" t="s">
        <v>1077</v>
      </c>
      <c r="M152" s="21" t="s">
        <v>1079</v>
      </c>
      <c r="N152" s="27" t="str">
        <f>HYPERLINK("http://www.airitibooks.com/Detail/Detail?PublicationID=P20160318008","http://www.airitibooks.com/Detail/Detail?PublicationID=P20160318008")</f>
        <v>http://www.airitibooks.com/Detail/Detail?PublicationID=P20160318008</v>
      </c>
      <c r="O152" s="20"/>
    </row>
    <row r="153" spans="1:15" s="4" customFormat="1">
      <c r="A153" s="10">
        <v>152</v>
      </c>
      <c r="B153" s="5" t="s">
        <v>2</v>
      </c>
      <c r="C153" s="5" t="s">
        <v>10</v>
      </c>
      <c r="D153" s="16"/>
      <c r="E153" s="32" t="s">
        <v>1239</v>
      </c>
      <c r="F153" s="5" t="s">
        <v>351</v>
      </c>
      <c r="G153" s="11" t="s">
        <v>1053</v>
      </c>
      <c r="H153" s="5">
        <v>1</v>
      </c>
      <c r="I153" s="5" t="s">
        <v>352</v>
      </c>
      <c r="J153" s="5" t="s">
        <v>182</v>
      </c>
      <c r="K153" s="5">
        <v>2015</v>
      </c>
      <c r="L153" s="20" t="s">
        <v>1077</v>
      </c>
      <c r="M153" s="21" t="s">
        <v>1079</v>
      </c>
      <c r="N153" s="27" t="str">
        <f>HYPERLINK("http://www.airitibooks.com/Detail/Detail?PublicationID=P20160930047","http://www.airitibooks.com/Detail/Detail?PublicationID=P20160930047")</f>
        <v>http://www.airitibooks.com/Detail/Detail?PublicationID=P20160930047</v>
      </c>
      <c r="O153" s="20"/>
    </row>
    <row r="154" spans="1:15" s="4" customFormat="1">
      <c r="A154" s="10">
        <v>153</v>
      </c>
      <c r="B154" s="5" t="s">
        <v>2</v>
      </c>
      <c r="C154" s="5" t="s">
        <v>353</v>
      </c>
      <c r="D154" s="16"/>
      <c r="E154" s="32" t="s">
        <v>1240</v>
      </c>
      <c r="F154" s="5" t="s">
        <v>354</v>
      </c>
      <c r="G154" s="11" t="s">
        <v>1053</v>
      </c>
      <c r="H154" s="5">
        <v>1</v>
      </c>
      <c r="I154" s="5" t="s">
        <v>355</v>
      </c>
      <c r="J154" s="5" t="s">
        <v>356</v>
      </c>
      <c r="K154" s="5">
        <v>2015</v>
      </c>
      <c r="L154" s="20" t="s">
        <v>1077</v>
      </c>
      <c r="M154" s="21" t="s">
        <v>1079</v>
      </c>
      <c r="N154" s="27" t="str">
        <f>HYPERLINK("http://www.airitibooks.com/Detail/Detail?PublicationID=P20160806046","http://www.airitibooks.com/Detail/Detail?PublicationID=P20160806046")</f>
        <v>http://www.airitibooks.com/Detail/Detail?PublicationID=P20160806046</v>
      </c>
      <c r="O154" s="20"/>
    </row>
    <row r="155" spans="1:15" s="4" customFormat="1">
      <c r="A155" s="10">
        <v>154</v>
      </c>
      <c r="B155" s="5" t="s">
        <v>2</v>
      </c>
      <c r="C155" s="5" t="s">
        <v>357</v>
      </c>
      <c r="D155" s="16"/>
      <c r="E155" s="32" t="s">
        <v>1241</v>
      </c>
      <c r="F155" s="5" t="s">
        <v>358</v>
      </c>
      <c r="G155" s="11" t="s">
        <v>1053</v>
      </c>
      <c r="H155" s="5">
        <v>1</v>
      </c>
      <c r="I155" s="5" t="s">
        <v>359</v>
      </c>
      <c r="J155" s="5" t="s">
        <v>138</v>
      </c>
      <c r="K155" s="5">
        <v>2015</v>
      </c>
      <c r="L155" s="20" t="s">
        <v>1077</v>
      </c>
      <c r="M155" s="21" t="s">
        <v>1079</v>
      </c>
      <c r="N155" s="27" t="str">
        <f>HYPERLINK("http://www.airitibooks.com/Detail/Detail?PublicationID=P20160806045","http://www.airitibooks.com/Detail/Detail?PublicationID=P20160806045")</f>
        <v>http://www.airitibooks.com/Detail/Detail?PublicationID=P20160806045</v>
      </c>
      <c r="O155" s="20"/>
    </row>
    <row r="156" spans="1:15" s="4" customFormat="1">
      <c r="A156" s="10">
        <v>155</v>
      </c>
      <c r="B156" s="5" t="s">
        <v>2</v>
      </c>
      <c r="C156" s="5" t="s">
        <v>14</v>
      </c>
      <c r="D156" s="16"/>
      <c r="E156" s="32" t="s">
        <v>1242</v>
      </c>
      <c r="F156" s="5" t="s">
        <v>360</v>
      </c>
      <c r="G156" s="11" t="s">
        <v>1053</v>
      </c>
      <c r="H156" s="5">
        <v>1</v>
      </c>
      <c r="I156" s="5" t="s">
        <v>361</v>
      </c>
      <c r="J156" s="5" t="s">
        <v>969</v>
      </c>
      <c r="K156" s="5">
        <v>2014</v>
      </c>
      <c r="L156" s="20" t="s">
        <v>1077</v>
      </c>
      <c r="M156" s="21" t="s">
        <v>1079</v>
      </c>
      <c r="N156" s="27" t="str">
        <f>HYPERLINK("http://www.airitibooks.com/Detail/Detail?PublicationID=P20160806070","http://www.airitibooks.com/Detail/Detail?PublicationID=P20160806070")</f>
        <v>http://www.airitibooks.com/Detail/Detail?PublicationID=P20160806070</v>
      </c>
      <c r="O156" s="20"/>
    </row>
    <row r="157" spans="1:15" s="4" customFormat="1">
      <c r="A157" s="10">
        <v>156</v>
      </c>
      <c r="B157" s="5" t="s">
        <v>2</v>
      </c>
      <c r="C157" s="5" t="s">
        <v>14</v>
      </c>
      <c r="D157" s="16"/>
      <c r="E157" s="32" t="s">
        <v>1243</v>
      </c>
      <c r="F157" s="5" t="s">
        <v>362</v>
      </c>
      <c r="G157" s="11" t="s">
        <v>1053</v>
      </c>
      <c r="H157" s="5">
        <v>1</v>
      </c>
      <c r="I157" s="5" t="s">
        <v>361</v>
      </c>
      <c r="J157" s="5" t="s">
        <v>969</v>
      </c>
      <c r="K157" s="5">
        <v>2014</v>
      </c>
      <c r="L157" s="20" t="s">
        <v>1077</v>
      </c>
      <c r="M157" s="21" t="s">
        <v>1079</v>
      </c>
      <c r="N157" s="27" t="str">
        <f>HYPERLINK("http://www.airitibooks.com/Detail/Detail?PublicationID=P20160806071","http://www.airitibooks.com/Detail/Detail?PublicationID=P20160806071")</f>
        <v>http://www.airitibooks.com/Detail/Detail?PublicationID=P20160806071</v>
      </c>
      <c r="O157" s="20"/>
    </row>
    <row r="158" spans="1:15" s="4" customFormat="1">
      <c r="A158" s="10">
        <v>157</v>
      </c>
      <c r="B158" s="5" t="s">
        <v>2</v>
      </c>
      <c r="C158" s="5" t="s">
        <v>11</v>
      </c>
      <c r="D158" s="16"/>
      <c r="E158" s="32" t="s">
        <v>1244</v>
      </c>
      <c r="F158" s="5" t="s">
        <v>363</v>
      </c>
      <c r="G158" s="11" t="s">
        <v>1053</v>
      </c>
      <c r="H158" s="5">
        <v>1</v>
      </c>
      <c r="I158" s="5" t="s">
        <v>364</v>
      </c>
      <c r="J158" s="5" t="s">
        <v>30</v>
      </c>
      <c r="K158" s="5">
        <v>2014</v>
      </c>
      <c r="L158" s="20" t="s">
        <v>1077</v>
      </c>
      <c r="M158" s="21" t="s">
        <v>1079</v>
      </c>
      <c r="N158" s="27" t="str">
        <f>HYPERLINK("http://www.airitibooks.com/Detail/Detail?PublicationID=P20150624254","http://www.airitibooks.com/Detail/Detail?PublicationID=P20150624254")</f>
        <v>http://www.airitibooks.com/Detail/Detail?PublicationID=P20150624254</v>
      </c>
      <c r="O158" s="20"/>
    </row>
    <row r="159" spans="1:15" s="4" customFormat="1">
      <c r="A159" s="10">
        <v>158</v>
      </c>
      <c r="B159" s="5" t="s">
        <v>2</v>
      </c>
      <c r="C159" s="5" t="s">
        <v>11</v>
      </c>
      <c r="D159" s="16"/>
      <c r="E159" s="32" t="s">
        <v>1245</v>
      </c>
      <c r="F159" s="5" t="s">
        <v>365</v>
      </c>
      <c r="G159" s="11" t="s">
        <v>1053</v>
      </c>
      <c r="H159" s="5" t="s">
        <v>970</v>
      </c>
      <c r="I159" s="5" t="s">
        <v>366</v>
      </c>
      <c r="J159" s="5" t="s">
        <v>309</v>
      </c>
      <c r="K159" s="5">
        <v>2014</v>
      </c>
      <c r="L159" s="20" t="s">
        <v>1077</v>
      </c>
      <c r="M159" s="21" t="s">
        <v>1079</v>
      </c>
      <c r="N159" s="27" t="str">
        <f>HYPERLINK("http://www.airitibooks.com/Detail/Detail?PublicationID=P20141003015","http://www.airitibooks.com/Detail/Detail?PublicationID=P20141003015")</f>
        <v>http://www.airitibooks.com/Detail/Detail?PublicationID=P20141003015</v>
      </c>
      <c r="O159" s="20"/>
    </row>
    <row r="160" spans="1:15" s="4" customFormat="1">
      <c r="A160" s="10">
        <v>159</v>
      </c>
      <c r="B160" s="5" t="s">
        <v>2</v>
      </c>
      <c r="C160" s="5" t="s">
        <v>7</v>
      </c>
      <c r="D160" s="16"/>
      <c r="E160" s="32" t="s">
        <v>1246</v>
      </c>
      <c r="F160" s="5" t="s">
        <v>367</v>
      </c>
      <c r="G160" s="11" t="s">
        <v>1053</v>
      </c>
      <c r="H160" s="5">
        <v>1</v>
      </c>
      <c r="I160" s="5" t="s">
        <v>368</v>
      </c>
      <c r="J160" s="5" t="s">
        <v>23</v>
      </c>
      <c r="K160" s="5">
        <v>2014</v>
      </c>
      <c r="L160" s="20" t="s">
        <v>1077</v>
      </c>
      <c r="M160" s="21" t="s">
        <v>1079</v>
      </c>
      <c r="N160" s="27" t="str">
        <f>HYPERLINK("http://www.airitibooks.com/Detail/Detail?PublicationID=P20140506017","http://www.airitibooks.com/Detail/Detail?PublicationID=P20140506017")</f>
        <v>http://www.airitibooks.com/Detail/Detail?PublicationID=P20140506017</v>
      </c>
      <c r="O160" s="20"/>
    </row>
    <row r="161" spans="1:15" s="4" customFormat="1">
      <c r="A161" s="10">
        <v>160</v>
      </c>
      <c r="B161" s="5" t="s">
        <v>2</v>
      </c>
      <c r="C161" s="5" t="s">
        <v>16</v>
      </c>
      <c r="D161" s="25">
        <v>9789620771033</v>
      </c>
      <c r="E161" s="31" t="s">
        <v>938</v>
      </c>
      <c r="F161" s="5" t="s">
        <v>369</v>
      </c>
      <c r="G161" s="11" t="s">
        <v>1053</v>
      </c>
      <c r="H161" s="5">
        <v>1</v>
      </c>
      <c r="I161" s="5" t="s">
        <v>370</v>
      </c>
      <c r="J161" s="5" t="s">
        <v>250</v>
      </c>
      <c r="K161" s="5">
        <v>2015</v>
      </c>
      <c r="L161" s="20" t="s">
        <v>1077</v>
      </c>
      <c r="M161" s="21" t="s">
        <v>1079</v>
      </c>
      <c r="N161" s="27" t="str">
        <f>HYPERLINK("http://www.airitibooks.com/Detail/Detail?PublicationID=P20160806026","http://www.airitibooks.com/Detail/Detail?PublicationID=P20160806026")</f>
        <v>http://www.airitibooks.com/Detail/Detail?PublicationID=P20160806026</v>
      </c>
      <c r="O161" s="20"/>
    </row>
    <row r="162" spans="1:15" s="4" customFormat="1">
      <c r="A162" s="10">
        <v>161</v>
      </c>
      <c r="B162" s="5" t="s">
        <v>2</v>
      </c>
      <c r="C162" s="5" t="s">
        <v>7</v>
      </c>
      <c r="D162" s="16"/>
      <c r="E162" s="32" t="s">
        <v>1247</v>
      </c>
      <c r="F162" s="5" t="s">
        <v>371</v>
      </c>
      <c r="G162" s="11" t="s">
        <v>1053</v>
      </c>
      <c r="H162" s="5">
        <v>1</v>
      </c>
      <c r="I162" s="5" t="s">
        <v>372</v>
      </c>
      <c r="J162" s="5" t="s">
        <v>971</v>
      </c>
      <c r="K162" s="5">
        <v>2015</v>
      </c>
      <c r="L162" s="20" t="s">
        <v>1077</v>
      </c>
      <c r="M162" s="21" t="s">
        <v>1079</v>
      </c>
      <c r="N162" s="27" t="str">
        <f>HYPERLINK("http://www.airitibooks.com/Detail/Detail?PublicationID=P20160806081","http://www.airitibooks.com/Detail/Detail?PublicationID=P20160806081")</f>
        <v>http://www.airitibooks.com/Detail/Detail?PublicationID=P20160806081</v>
      </c>
      <c r="O162" s="20"/>
    </row>
    <row r="163" spans="1:15" s="4" customFormat="1">
      <c r="A163" s="10">
        <v>162</v>
      </c>
      <c r="B163" s="5" t="s">
        <v>2</v>
      </c>
      <c r="C163" s="5" t="s">
        <v>7</v>
      </c>
      <c r="D163" s="16"/>
      <c r="E163" s="32" t="s">
        <v>1248</v>
      </c>
      <c r="F163" s="5" t="s">
        <v>373</v>
      </c>
      <c r="G163" s="11" t="s">
        <v>1053</v>
      </c>
      <c r="H163" s="5">
        <v>2</v>
      </c>
      <c r="I163" s="5" t="s">
        <v>374</v>
      </c>
      <c r="J163" s="5" t="s">
        <v>375</v>
      </c>
      <c r="K163" s="5">
        <v>2014</v>
      </c>
      <c r="L163" s="20" t="s">
        <v>1077</v>
      </c>
      <c r="M163" s="21" t="s">
        <v>1079</v>
      </c>
      <c r="N163" s="27" t="str">
        <f>HYPERLINK("http://www.airitibooks.com/Detail/Detail?PublicationID=P20150205084","http://www.airitibooks.com/Detail/Detail?PublicationID=P20150205084")</f>
        <v>http://www.airitibooks.com/Detail/Detail?PublicationID=P20150205084</v>
      </c>
      <c r="O163" s="20"/>
    </row>
    <row r="164" spans="1:15" s="4" customFormat="1">
      <c r="A164" s="10">
        <v>163</v>
      </c>
      <c r="B164" s="5" t="s">
        <v>2</v>
      </c>
      <c r="C164" s="5" t="s">
        <v>16</v>
      </c>
      <c r="D164" s="16"/>
      <c r="E164" s="32" t="s">
        <v>1249</v>
      </c>
      <c r="F164" s="5" t="s">
        <v>376</v>
      </c>
      <c r="G164" s="11" t="s">
        <v>1053</v>
      </c>
      <c r="H164" s="5">
        <v>1</v>
      </c>
      <c r="I164" s="5" t="s">
        <v>377</v>
      </c>
      <c r="J164" s="5" t="s">
        <v>57</v>
      </c>
      <c r="K164" s="5">
        <v>2012</v>
      </c>
      <c r="L164" s="20" t="s">
        <v>1077</v>
      </c>
      <c r="M164" s="21" t="s">
        <v>1079</v>
      </c>
      <c r="N164" s="27" t="str">
        <f>HYPERLINK("http://www.airitibooks.com/Detail/Detail?PublicationID=P20160806056","http://www.airitibooks.com/Detail/Detail?PublicationID=P20160806056")</f>
        <v>http://www.airitibooks.com/Detail/Detail?PublicationID=P20160806056</v>
      </c>
      <c r="O164" s="20"/>
    </row>
    <row r="165" spans="1:15" s="4" customFormat="1">
      <c r="A165" s="10">
        <v>164</v>
      </c>
      <c r="B165" s="5" t="s">
        <v>2</v>
      </c>
      <c r="C165" s="5" t="s">
        <v>5</v>
      </c>
      <c r="D165" s="16"/>
      <c r="E165" s="32" t="s">
        <v>1250</v>
      </c>
      <c r="F165" s="5" t="s">
        <v>378</v>
      </c>
      <c r="G165" s="11" t="s">
        <v>1053</v>
      </c>
      <c r="H165" s="5">
        <v>1</v>
      </c>
      <c r="I165" s="5" t="s">
        <v>185</v>
      </c>
      <c r="J165" s="5" t="s">
        <v>379</v>
      </c>
      <c r="K165" s="5">
        <v>2014</v>
      </c>
      <c r="L165" s="20" t="s">
        <v>1077</v>
      </c>
      <c r="M165" s="21" t="s">
        <v>1079</v>
      </c>
      <c r="N165" s="27" t="str">
        <f>HYPERLINK("http://www.airitibooks.com/Detail/Detail?PublicationID=P20140613005","http://www.airitibooks.com/Detail/Detail?PublicationID=P20140613005")</f>
        <v>http://www.airitibooks.com/Detail/Detail?PublicationID=P20140613005</v>
      </c>
      <c r="O165" s="20"/>
    </row>
    <row r="166" spans="1:15" s="4" customFormat="1">
      <c r="A166" s="10">
        <v>165</v>
      </c>
      <c r="B166" s="5" t="s">
        <v>2</v>
      </c>
      <c r="C166" s="5" t="s">
        <v>14</v>
      </c>
      <c r="D166" s="16"/>
      <c r="E166" s="32" t="s">
        <v>1251</v>
      </c>
      <c r="F166" s="5" t="s">
        <v>380</v>
      </c>
      <c r="G166" s="11" t="s">
        <v>1053</v>
      </c>
      <c r="H166" s="5">
        <v>1</v>
      </c>
      <c r="I166" s="5" t="s">
        <v>381</v>
      </c>
      <c r="J166" s="5" t="s">
        <v>188</v>
      </c>
      <c r="K166" s="5">
        <v>2014</v>
      </c>
      <c r="L166" s="20" t="s">
        <v>1077</v>
      </c>
      <c r="M166" s="21" t="s">
        <v>1079</v>
      </c>
      <c r="N166" s="27" t="str">
        <f>HYPERLINK("http://www.airitibooks.com/Detail/Detail?PublicationID=P20150820106","http://www.airitibooks.com/Detail/Detail?PublicationID=P20150820106")</f>
        <v>http://www.airitibooks.com/Detail/Detail?PublicationID=P20150820106</v>
      </c>
      <c r="O166" s="20"/>
    </row>
    <row r="167" spans="1:15" s="4" customFormat="1">
      <c r="A167" s="10">
        <v>166</v>
      </c>
      <c r="B167" s="5" t="s">
        <v>2</v>
      </c>
      <c r="C167" s="5" t="s">
        <v>382</v>
      </c>
      <c r="D167" s="16"/>
      <c r="E167" s="32" t="s">
        <v>1252</v>
      </c>
      <c r="F167" s="5" t="s">
        <v>383</v>
      </c>
      <c r="G167" s="11" t="s">
        <v>1053</v>
      </c>
      <c r="H167" s="5">
        <v>1</v>
      </c>
      <c r="I167" s="5" t="s">
        <v>384</v>
      </c>
      <c r="J167" s="5" t="s">
        <v>54</v>
      </c>
      <c r="K167" s="5">
        <v>2013</v>
      </c>
      <c r="L167" s="20" t="s">
        <v>1077</v>
      </c>
      <c r="M167" s="21" t="s">
        <v>1079</v>
      </c>
      <c r="N167" s="27" t="str">
        <f>HYPERLINK("http://www.airitibooks.com/Detail/Detail?PublicationID=P20160806059","http://www.airitibooks.com/Detail/Detail?PublicationID=P20160806059")</f>
        <v>http://www.airitibooks.com/Detail/Detail?PublicationID=P20160806059</v>
      </c>
      <c r="O167" s="20"/>
    </row>
    <row r="168" spans="1:15" s="4" customFormat="1">
      <c r="A168" s="10">
        <v>167</v>
      </c>
      <c r="B168" s="5" t="s">
        <v>2</v>
      </c>
      <c r="C168" s="5" t="s">
        <v>14</v>
      </c>
      <c r="D168" s="16"/>
      <c r="E168" s="32" t="s">
        <v>1253</v>
      </c>
      <c r="F168" s="5" t="s">
        <v>385</v>
      </c>
      <c r="G168" s="11" t="s">
        <v>1053</v>
      </c>
      <c r="H168" s="5">
        <v>1</v>
      </c>
      <c r="I168" s="5" t="s">
        <v>386</v>
      </c>
      <c r="J168" s="5" t="s">
        <v>297</v>
      </c>
      <c r="K168" s="5">
        <v>2013</v>
      </c>
      <c r="L168" s="20" t="s">
        <v>1077</v>
      </c>
      <c r="M168" s="21" t="s">
        <v>1079</v>
      </c>
      <c r="N168" s="27" t="str">
        <f>HYPERLINK("http://www.airitibooks.com/Detail/Detail?PublicationID=P20140813001","http://www.airitibooks.com/Detail/Detail?PublicationID=P20140813001")</f>
        <v>http://www.airitibooks.com/Detail/Detail?PublicationID=P20140813001</v>
      </c>
      <c r="O168" s="20"/>
    </row>
    <row r="169" spans="1:15" s="4" customFormat="1">
      <c r="A169" s="10">
        <v>168</v>
      </c>
      <c r="B169" s="5" t="s">
        <v>2</v>
      </c>
      <c r="C169" s="5" t="s">
        <v>13</v>
      </c>
      <c r="D169" s="16"/>
      <c r="E169" s="32" t="s">
        <v>1254</v>
      </c>
      <c r="F169" s="5" t="s">
        <v>1023</v>
      </c>
      <c r="G169" s="11" t="s">
        <v>1053</v>
      </c>
      <c r="H169" s="5">
        <v>1</v>
      </c>
      <c r="I169" s="5" t="s">
        <v>387</v>
      </c>
      <c r="J169" s="5" t="s">
        <v>387</v>
      </c>
      <c r="K169" s="5">
        <v>2012</v>
      </c>
      <c r="L169" s="20" t="s">
        <v>1077</v>
      </c>
      <c r="M169" s="21" t="s">
        <v>1079</v>
      </c>
      <c r="N169" s="27" t="str">
        <f>HYPERLINK("http://www.airitibooks.com/Detail/Detail?PublicationID=P20160930048","http://www.airitibooks.com/Detail/Detail?PublicationID=P20160930048")</f>
        <v>http://www.airitibooks.com/Detail/Detail?PublicationID=P20160930048</v>
      </c>
      <c r="O169" s="20"/>
    </row>
    <row r="170" spans="1:15" s="4" customFormat="1">
      <c r="A170" s="10">
        <v>169</v>
      </c>
      <c r="B170" s="5" t="s">
        <v>2</v>
      </c>
      <c r="C170" s="5" t="s">
        <v>14</v>
      </c>
      <c r="D170" s="16"/>
      <c r="E170" s="32" t="s">
        <v>1255</v>
      </c>
      <c r="F170" s="5" t="s">
        <v>388</v>
      </c>
      <c r="G170" s="11" t="s">
        <v>1053</v>
      </c>
      <c r="H170" s="5">
        <v>1</v>
      </c>
      <c r="I170" s="5" t="s">
        <v>389</v>
      </c>
      <c r="J170" s="5" t="s">
        <v>156</v>
      </c>
      <c r="K170" s="5">
        <v>2014</v>
      </c>
      <c r="L170" s="20" t="s">
        <v>1077</v>
      </c>
      <c r="M170" s="21" t="s">
        <v>1079</v>
      </c>
      <c r="N170" s="27" t="str">
        <f>HYPERLINK("http://www.airitibooks.com/Detail/Detail?PublicationID=P20150511084","http://www.airitibooks.com/Detail/Detail?PublicationID=P20150511084")</f>
        <v>http://www.airitibooks.com/Detail/Detail?PublicationID=P20150511084</v>
      </c>
      <c r="O170" s="20"/>
    </row>
    <row r="171" spans="1:15" s="4" customFormat="1">
      <c r="A171" s="10">
        <v>170</v>
      </c>
      <c r="B171" s="5" t="s">
        <v>2</v>
      </c>
      <c r="C171" s="5" t="s">
        <v>14</v>
      </c>
      <c r="D171" s="16"/>
      <c r="E171" s="32" t="s">
        <v>1256</v>
      </c>
      <c r="F171" s="5" t="s">
        <v>390</v>
      </c>
      <c r="G171" s="11" t="s">
        <v>1053</v>
      </c>
      <c r="H171" s="5">
        <v>1</v>
      </c>
      <c r="I171" s="5" t="s">
        <v>391</v>
      </c>
      <c r="J171" s="5" t="s">
        <v>315</v>
      </c>
      <c r="K171" s="5">
        <v>2015</v>
      </c>
      <c r="L171" s="20" t="s">
        <v>1077</v>
      </c>
      <c r="M171" s="21" t="s">
        <v>1079</v>
      </c>
      <c r="N171" s="27" t="str">
        <f>HYPERLINK("http://www.airitibooks.com/Detail/Detail?PublicationID=P20150820131","http://www.airitibooks.com/Detail/Detail?PublicationID=P20150820131")</f>
        <v>http://www.airitibooks.com/Detail/Detail?PublicationID=P20150820131</v>
      </c>
      <c r="O171" s="20"/>
    </row>
    <row r="172" spans="1:15" s="4" customFormat="1">
      <c r="A172" s="10">
        <v>171</v>
      </c>
      <c r="B172" s="5" t="s">
        <v>2</v>
      </c>
      <c r="C172" s="5" t="s">
        <v>11</v>
      </c>
      <c r="D172" s="16"/>
      <c r="E172" s="32" t="s">
        <v>1257</v>
      </c>
      <c r="F172" s="5" t="s">
        <v>392</v>
      </c>
      <c r="G172" s="11" t="s">
        <v>1053</v>
      </c>
      <c r="H172" s="5">
        <v>1</v>
      </c>
      <c r="I172" s="5" t="s">
        <v>393</v>
      </c>
      <c r="J172" s="5" t="s">
        <v>972</v>
      </c>
      <c r="K172" s="5">
        <v>2013</v>
      </c>
      <c r="L172" s="20" t="s">
        <v>1077</v>
      </c>
      <c r="M172" s="21" t="s">
        <v>1079</v>
      </c>
      <c r="N172" s="27" t="str">
        <f>HYPERLINK("http://www.airitibooks.com/Detail/Detail?PublicationID=P20150205088","http://www.airitibooks.com/Detail/Detail?PublicationID=P20150205088")</f>
        <v>http://www.airitibooks.com/Detail/Detail?PublicationID=P20150205088</v>
      </c>
      <c r="O172" s="20"/>
    </row>
    <row r="173" spans="1:15" s="4" customFormat="1">
      <c r="A173" s="10">
        <v>172</v>
      </c>
      <c r="B173" s="5" t="s">
        <v>2</v>
      </c>
      <c r="C173" s="5" t="s">
        <v>19</v>
      </c>
      <c r="D173" s="16"/>
      <c r="E173" s="32" t="s">
        <v>1258</v>
      </c>
      <c r="F173" s="5" t="s">
        <v>394</v>
      </c>
      <c r="G173" s="11" t="s">
        <v>1053</v>
      </c>
      <c r="H173" s="5">
        <v>1</v>
      </c>
      <c r="I173" s="5" t="s">
        <v>395</v>
      </c>
      <c r="J173" s="5" t="s">
        <v>396</v>
      </c>
      <c r="K173" s="5">
        <v>2014</v>
      </c>
      <c r="L173" s="20" t="s">
        <v>1077</v>
      </c>
      <c r="M173" s="21" t="s">
        <v>1079</v>
      </c>
      <c r="N173" s="27" t="str">
        <f>HYPERLINK("http://www.airitibooks.com/Detail/Detail?PublicationID=P20141027059","http://www.airitibooks.com/Detail/Detail?PublicationID=P20141027059")</f>
        <v>http://www.airitibooks.com/Detail/Detail?PublicationID=P20141027059</v>
      </c>
      <c r="O173" s="20"/>
    </row>
    <row r="174" spans="1:15" s="4" customFormat="1">
      <c r="A174" s="10">
        <v>173</v>
      </c>
      <c r="B174" s="5" t="s">
        <v>2</v>
      </c>
      <c r="C174" s="5" t="s">
        <v>15</v>
      </c>
      <c r="D174" s="16"/>
      <c r="E174" s="32" t="s">
        <v>1259</v>
      </c>
      <c r="F174" s="5" t="s">
        <v>397</v>
      </c>
      <c r="G174" s="11" t="s">
        <v>1053</v>
      </c>
      <c r="H174" s="5">
        <v>1</v>
      </c>
      <c r="I174" s="5" t="s">
        <v>398</v>
      </c>
      <c r="J174" s="5" t="s">
        <v>399</v>
      </c>
      <c r="K174" s="5">
        <v>2015</v>
      </c>
      <c r="L174" s="20" t="s">
        <v>1077</v>
      </c>
      <c r="M174" s="21" t="s">
        <v>1079</v>
      </c>
      <c r="N174" s="27" t="str">
        <f>HYPERLINK("http://www.airitibooks.com/Detail/Detail?PublicationID=P20160806042","http://www.airitibooks.com/Detail/Detail?PublicationID=P20160806042")</f>
        <v>http://www.airitibooks.com/Detail/Detail?PublicationID=P20160806042</v>
      </c>
      <c r="O174" s="20"/>
    </row>
    <row r="175" spans="1:15" s="4" customFormat="1">
      <c r="A175" s="10">
        <v>174</v>
      </c>
      <c r="B175" s="5" t="s">
        <v>2</v>
      </c>
      <c r="C175" s="5" t="s">
        <v>14</v>
      </c>
      <c r="D175" s="25"/>
      <c r="E175" s="11" t="s">
        <v>1260</v>
      </c>
      <c r="F175" s="7" t="s">
        <v>400</v>
      </c>
      <c r="G175" s="11" t="s">
        <v>1053</v>
      </c>
      <c r="H175" s="5">
        <v>1</v>
      </c>
      <c r="I175" s="5" t="s">
        <v>401</v>
      </c>
      <c r="J175" s="5" t="s">
        <v>57</v>
      </c>
      <c r="K175" s="5">
        <v>2014</v>
      </c>
      <c r="L175" s="20" t="s">
        <v>1077</v>
      </c>
      <c r="M175" s="21" t="s">
        <v>1079</v>
      </c>
      <c r="N175" s="27" t="str">
        <f>HYPERLINK("http://www.airitibooks.com/Detail/Detail?PublicationID=P20160806077","http://www.airitibooks.com/Detail/Detail?PublicationID=P20160806077")</f>
        <v>http://www.airitibooks.com/Detail/Detail?PublicationID=P20160806077</v>
      </c>
      <c r="O175" s="20"/>
    </row>
    <row r="176" spans="1:15" s="4" customFormat="1">
      <c r="A176" s="10">
        <v>175</v>
      </c>
      <c r="B176" s="5" t="s">
        <v>2</v>
      </c>
      <c r="C176" s="5" t="s">
        <v>87</v>
      </c>
      <c r="D176" s="16"/>
      <c r="E176" s="32" t="s">
        <v>1261</v>
      </c>
      <c r="F176" s="5" t="s">
        <v>402</v>
      </c>
      <c r="G176" s="11" t="s">
        <v>1053</v>
      </c>
      <c r="H176" s="5">
        <v>1</v>
      </c>
      <c r="I176" s="5" t="s">
        <v>403</v>
      </c>
      <c r="J176" s="5" t="s">
        <v>294</v>
      </c>
      <c r="K176" s="5">
        <v>2015</v>
      </c>
      <c r="L176" s="20" t="s">
        <v>1077</v>
      </c>
      <c r="M176" s="21" t="s">
        <v>1079</v>
      </c>
      <c r="N176" s="27" t="str">
        <f>HYPERLINK("http://www.airitibooks.com/Detail/Detail?PublicationID=P20150909071","http://www.airitibooks.com/Detail/Detail?PublicationID=P20150909071")</f>
        <v>http://www.airitibooks.com/Detail/Detail?PublicationID=P20150909071</v>
      </c>
      <c r="O176" s="20"/>
    </row>
    <row r="177" spans="1:15" s="4" customFormat="1">
      <c r="A177" s="10">
        <v>176</v>
      </c>
      <c r="B177" s="5" t="s">
        <v>2</v>
      </c>
      <c r="C177" s="5" t="s">
        <v>19</v>
      </c>
      <c r="D177" s="16"/>
      <c r="E177" s="32" t="s">
        <v>1262</v>
      </c>
      <c r="F177" s="5" t="s">
        <v>404</v>
      </c>
      <c r="G177" s="11" t="s">
        <v>1053</v>
      </c>
      <c r="H177" s="5">
        <v>1</v>
      </c>
      <c r="I177" s="5" t="s">
        <v>29</v>
      </c>
      <c r="J177" s="5" t="s">
        <v>38</v>
      </c>
      <c r="K177" s="5">
        <v>2014</v>
      </c>
      <c r="L177" s="20" t="s">
        <v>1077</v>
      </c>
      <c r="M177" s="21" t="s">
        <v>1078</v>
      </c>
      <c r="N177" s="27" t="str">
        <f>HYPERLINK("http://www.airitibooks.com/Detail/Detail?PublicationID=P20150918080","http://www.airitibooks.com/Detail/Detail?PublicationID=P20150918080")</f>
        <v>http://www.airitibooks.com/Detail/Detail?PublicationID=P20150918080</v>
      </c>
      <c r="O177" s="20"/>
    </row>
    <row r="178" spans="1:15" s="4" customFormat="1">
      <c r="A178" s="10">
        <v>177</v>
      </c>
      <c r="B178" s="5" t="s">
        <v>2</v>
      </c>
      <c r="C178" s="5" t="s">
        <v>19</v>
      </c>
      <c r="D178" s="25"/>
      <c r="E178" s="11" t="s">
        <v>1263</v>
      </c>
      <c r="F178" s="5" t="s">
        <v>405</v>
      </c>
      <c r="G178" s="11" t="s">
        <v>1053</v>
      </c>
      <c r="H178" s="5">
        <v>1</v>
      </c>
      <c r="I178" s="5" t="s">
        <v>406</v>
      </c>
      <c r="J178" s="5" t="s">
        <v>38</v>
      </c>
      <c r="K178" s="5">
        <v>2015</v>
      </c>
      <c r="L178" s="20" t="s">
        <v>1077</v>
      </c>
      <c r="M178" s="21" t="s">
        <v>1078</v>
      </c>
      <c r="N178" s="27" t="str">
        <f>HYPERLINK("http://www.airitibooks.com/Detail/Detail?PublicationID=P20150918085","http://www.airitibooks.com/Detail/Detail?PublicationID=P20150918085")</f>
        <v>http://www.airitibooks.com/Detail/Detail?PublicationID=P20150918085</v>
      </c>
      <c r="O178" s="20"/>
    </row>
    <row r="179" spans="1:15" s="4" customFormat="1">
      <c r="A179" s="10">
        <v>178</v>
      </c>
      <c r="B179" s="5" t="s">
        <v>2</v>
      </c>
      <c r="C179" s="5" t="s">
        <v>19</v>
      </c>
      <c r="D179" s="16"/>
      <c r="E179" s="32" t="s">
        <v>1264</v>
      </c>
      <c r="F179" s="5" t="s">
        <v>407</v>
      </c>
      <c r="G179" s="11" t="s">
        <v>1053</v>
      </c>
      <c r="H179" s="5">
        <v>1</v>
      </c>
      <c r="I179" s="5" t="s">
        <v>408</v>
      </c>
      <c r="J179" s="5" t="s">
        <v>38</v>
      </c>
      <c r="K179" s="5">
        <v>2015</v>
      </c>
      <c r="L179" s="20" t="s">
        <v>1077</v>
      </c>
      <c r="M179" s="21" t="s">
        <v>1078</v>
      </c>
      <c r="N179" s="27" t="str">
        <f>HYPERLINK("http://www.airitibooks.com/Detail/Detail?PublicationID=P20151030003","http://www.airitibooks.com/Detail/Detail?PublicationID=P20151030003")</f>
        <v>http://www.airitibooks.com/Detail/Detail?PublicationID=P20151030003</v>
      </c>
      <c r="O179" s="20"/>
    </row>
    <row r="180" spans="1:15" s="4" customFormat="1">
      <c r="A180" s="10">
        <v>179</v>
      </c>
      <c r="B180" s="5" t="s">
        <v>2</v>
      </c>
      <c r="C180" s="5" t="s">
        <v>14</v>
      </c>
      <c r="D180" s="16"/>
      <c r="E180" s="32" t="s">
        <v>1265</v>
      </c>
      <c r="F180" s="5" t="s">
        <v>409</v>
      </c>
      <c r="G180" s="11" t="s">
        <v>1053</v>
      </c>
      <c r="H180" s="5">
        <v>1</v>
      </c>
      <c r="I180" s="5" t="s">
        <v>410</v>
      </c>
      <c r="J180" s="5" t="s">
        <v>250</v>
      </c>
      <c r="K180" s="5">
        <v>2014</v>
      </c>
      <c r="L180" s="20" t="s">
        <v>1077</v>
      </c>
      <c r="M180" s="21" t="s">
        <v>1079</v>
      </c>
      <c r="N180" s="27" t="str">
        <f>HYPERLINK("http://www.airitibooks.com/Detail/Detail?PublicationID=P20160810071","http://www.airitibooks.com/Detail/Detail?PublicationID=P20160810071")</f>
        <v>http://www.airitibooks.com/Detail/Detail?PublicationID=P20160810071</v>
      </c>
      <c r="O180" s="20"/>
    </row>
    <row r="181" spans="1:15" s="4" customFormat="1">
      <c r="A181" s="10">
        <v>180</v>
      </c>
      <c r="B181" s="5" t="s">
        <v>2</v>
      </c>
      <c r="C181" s="5" t="s">
        <v>12</v>
      </c>
      <c r="D181" s="16"/>
      <c r="E181" s="32" t="s">
        <v>1266</v>
      </c>
      <c r="F181" s="5" t="s">
        <v>411</v>
      </c>
      <c r="G181" s="11" t="s">
        <v>1053</v>
      </c>
      <c r="H181" s="5">
        <v>1</v>
      </c>
      <c r="I181" s="5" t="s">
        <v>412</v>
      </c>
      <c r="J181" s="5" t="s">
        <v>413</v>
      </c>
      <c r="K181" s="5">
        <v>2013</v>
      </c>
      <c r="L181" s="20" t="s">
        <v>1077</v>
      </c>
      <c r="M181" s="21" t="s">
        <v>1079</v>
      </c>
      <c r="N181" s="27" t="str">
        <f>HYPERLINK("http://www.airitibooks.com/Detail/Detail?PublicationID=P201501152489","http://www.airitibooks.com/Detail/Detail?PublicationID=P201501152489")</f>
        <v>http://www.airitibooks.com/Detail/Detail?PublicationID=P201501152489</v>
      </c>
      <c r="O181" s="20"/>
    </row>
    <row r="182" spans="1:15" s="4" customFormat="1">
      <c r="A182" s="10">
        <v>181</v>
      </c>
      <c r="B182" s="5" t="s">
        <v>2</v>
      </c>
      <c r="C182" s="5" t="s">
        <v>7</v>
      </c>
      <c r="D182" s="16"/>
      <c r="E182" s="32" t="s">
        <v>1267</v>
      </c>
      <c r="F182" s="5" t="s">
        <v>414</v>
      </c>
      <c r="G182" s="11" t="s">
        <v>1053</v>
      </c>
      <c r="H182" s="5">
        <v>1</v>
      </c>
      <c r="I182" s="5" t="s">
        <v>415</v>
      </c>
      <c r="J182" s="5" t="s">
        <v>973</v>
      </c>
      <c r="K182" s="5">
        <v>2011</v>
      </c>
      <c r="L182" s="20" t="s">
        <v>1077</v>
      </c>
      <c r="M182" s="21" t="s">
        <v>1079</v>
      </c>
      <c r="N182" s="27" t="str">
        <f>HYPERLINK("http://www.airitibooks.com/Detail/Detail?PublicationID=P20160806054","http://www.airitibooks.com/Detail/Detail?PublicationID=P20160806054")</f>
        <v>http://www.airitibooks.com/Detail/Detail?PublicationID=P20160806054</v>
      </c>
      <c r="O182" s="20"/>
    </row>
    <row r="183" spans="1:15" s="4" customFormat="1">
      <c r="A183" s="10">
        <v>182</v>
      </c>
      <c r="B183" s="5" t="s">
        <v>2</v>
      </c>
      <c r="C183" s="5" t="s">
        <v>59</v>
      </c>
      <c r="D183" s="16"/>
      <c r="E183" s="32" t="s">
        <v>1268</v>
      </c>
      <c r="F183" s="5" t="s">
        <v>416</v>
      </c>
      <c r="G183" s="11" t="s">
        <v>1053</v>
      </c>
      <c r="H183" s="5">
        <v>1</v>
      </c>
      <c r="I183" s="5" t="s">
        <v>417</v>
      </c>
      <c r="J183" s="5" t="s">
        <v>45</v>
      </c>
      <c r="K183" s="5">
        <v>2015</v>
      </c>
      <c r="L183" s="20" t="s">
        <v>1077</v>
      </c>
      <c r="M183" s="21" t="s">
        <v>1079</v>
      </c>
      <c r="N183" s="27" t="str">
        <f>HYPERLINK("http://www.airitibooks.com/Detail/Detail?PublicationID=P20150304001","http://www.airitibooks.com/Detail/Detail?PublicationID=P20150304001")</f>
        <v>http://www.airitibooks.com/Detail/Detail?PublicationID=P20150304001</v>
      </c>
      <c r="O183" s="20"/>
    </row>
    <row r="184" spans="1:15" s="4" customFormat="1">
      <c r="A184" s="10">
        <v>183</v>
      </c>
      <c r="B184" s="5" t="s">
        <v>2</v>
      </c>
      <c r="C184" s="5" t="s">
        <v>6</v>
      </c>
      <c r="D184" s="16"/>
      <c r="E184" s="32" t="s">
        <v>1269</v>
      </c>
      <c r="F184" s="5" t="s">
        <v>418</v>
      </c>
      <c r="G184" s="11" t="s">
        <v>1053</v>
      </c>
      <c r="H184" s="5">
        <v>1</v>
      </c>
      <c r="I184" s="5" t="s">
        <v>287</v>
      </c>
      <c r="J184" s="5" t="s">
        <v>288</v>
      </c>
      <c r="K184" s="5">
        <v>2014</v>
      </c>
      <c r="L184" s="20" t="s">
        <v>1077</v>
      </c>
      <c r="M184" s="21" t="s">
        <v>1079</v>
      </c>
      <c r="N184" s="27" t="str">
        <f>HYPERLINK("http://www.airitibooks.com/Detail/Detail?PublicationID=P20150909034","http://www.airitibooks.com/Detail/Detail?PublicationID=P20150909034")</f>
        <v>http://www.airitibooks.com/Detail/Detail?PublicationID=P20150909034</v>
      </c>
      <c r="O184" s="20"/>
    </row>
    <row r="185" spans="1:15" s="4" customFormat="1">
      <c r="A185" s="10">
        <v>184</v>
      </c>
      <c r="B185" s="5" t="s">
        <v>2</v>
      </c>
      <c r="C185" s="5" t="s">
        <v>17</v>
      </c>
      <c r="D185" s="16"/>
      <c r="E185" s="32" t="s">
        <v>1270</v>
      </c>
      <c r="F185" s="5" t="s">
        <v>419</v>
      </c>
      <c r="G185" s="11" t="s">
        <v>1053</v>
      </c>
      <c r="H185" s="5">
        <v>1</v>
      </c>
      <c r="I185" s="5" t="s">
        <v>420</v>
      </c>
      <c r="J185" s="5" t="s">
        <v>315</v>
      </c>
      <c r="K185" s="5">
        <v>2015</v>
      </c>
      <c r="L185" s="20" t="s">
        <v>1077</v>
      </c>
      <c r="M185" s="21" t="s">
        <v>1079</v>
      </c>
      <c r="N185" s="27" t="str">
        <f>HYPERLINK("http://www.airitibooks.com/Detail/Detail?PublicationID=P20150820134","http://www.airitibooks.com/Detail/Detail?PublicationID=P20150820134")</f>
        <v>http://www.airitibooks.com/Detail/Detail?PublicationID=P20150820134</v>
      </c>
      <c r="O185" s="20"/>
    </row>
    <row r="186" spans="1:15" s="4" customFormat="1">
      <c r="A186" s="10">
        <v>185</v>
      </c>
      <c r="B186" s="5" t="s">
        <v>2</v>
      </c>
      <c r="C186" s="5" t="s">
        <v>16</v>
      </c>
      <c r="D186" s="16"/>
      <c r="E186" s="32" t="s">
        <v>1271</v>
      </c>
      <c r="F186" s="5" t="s">
        <v>421</v>
      </c>
      <c r="G186" s="11" t="s">
        <v>1053</v>
      </c>
      <c r="H186" s="5">
        <v>1</v>
      </c>
      <c r="I186" s="5" t="s">
        <v>422</v>
      </c>
      <c r="J186" s="5" t="s">
        <v>188</v>
      </c>
      <c r="K186" s="5">
        <v>2013</v>
      </c>
      <c r="L186" s="20" t="s">
        <v>1082</v>
      </c>
      <c r="M186" s="21" t="s">
        <v>1079</v>
      </c>
      <c r="N186" s="27" t="str">
        <f>HYPERLINK("http://www.airitibooks.com/Detail/Detail?PublicationID=P20150316022","http://www.airitibooks.com/Detail/Detail?PublicationID=P20150316022")</f>
        <v>http://www.airitibooks.com/Detail/Detail?PublicationID=P20150316022</v>
      </c>
      <c r="O186" s="20"/>
    </row>
    <row r="187" spans="1:15" s="4" customFormat="1">
      <c r="A187" s="10">
        <v>186</v>
      </c>
      <c r="B187" s="5" t="s">
        <v>2</v>
      </c>
      <c r="C187" s="5" t="s">
        <v>13</v>
      </c>
      <c r="D187" s="16"/>
      <c r="E187" s="32" t="s">
        <v>1272</v>
      </c>
      <c r="F187" s="5" t="s">
        <v>423</v>
      </c>
      <c r="G187" s="11" t="s">
        <v>1053</v>
      </c>
      <c r="H187" s="5">
        <v>1</v>
      </c>
      <c r="I187" s="5" t="s">
        <v>424</v>
      </c>
      <c r="J187" s="5" t="s">
        <v>64</v>
      </c>
      <c r="K187" s="5">
        <v>2014</v>
      </c>
      <c r="L187" s="20" t="s">
        <v>1077</v>
      </c>
      <c r="M187" s="21" t="s">
        <v>1079</v>
      </c>
      <c r="N187" s="27" t="str">
        <f>HYPERLINK("http://www.airitibooks.com/Detail/Detail?PublicationID=P20160806011","http://www.airitibooks.com/Detail/Detail?PublicationID=P20160806011")</f>
        <v>http://www.airitibooks.com/Detail/Detail?PublicationID=P20160806011</v>
      </c>
      <c r="O187" s="20"/>
    </row>
    <row r="188" spans="1:15" s="4" customFormat="1">
      <c r="A188" s="10">
        <v>187</v>
      </c>
      <c r="B188" s="5" t="s">
        <v>2</v>
      </c>
      <c r="C188" s="5" t="s">
        <v>7</v>
      </c>
      <c r="D188" s="16"/>
      <c r="E188" s="32" t="s">
        <v>1273</v>
      </c>
      <c r="F188" s="5" t="s">
        <v>425</v>
      </c>
      <c r="G188" s="11" t="s">
        <v>1053</v>
      </c>
      <c r="H188" s="5">
        <v>1</v>
      </c>
      <c r="I188" s="5" t="s">
        <v>426</v>
      </c>
      <c r="J188" s="5" t="s">
        <v>39</v>
      </c>
      <c r="K188" s="5">
        <v>2015</v>
      </c>
      <c r="L188" s="20" t="s">
        <v>1077</v>
      </c>
      <c r="M188" s="21" t="s">
        <v>1079</v>
      </c>
      <c r="N188" s="27" t="str">
        <f>HYPERLINK("http://www.airitibooks.com/Detail/Detail?PublicationID=P20150625024","http://www.airitibooks.com/Detail/Detail?PublicationID=P20150625024")</f>
        <v>http://www.airitibooks.com/Detail/Detail?PublicationID=P20150625024</v>
      </c>
      <c r="O188" s="20"/>
    </row>
    <row r="189" spans="1:15" s="4" customFormat="1">
      <c r="A189" s="10">
        <v>188</v>
      </c>
      <c r="B189" s="5" t="s">
        <v>2</v>
      </c>
      <c r="C189" s="5" t="s">
        <v>7</v>
      </c>
      <c r="D189" s="16"/>
      <c r="E189" s="32" t="s">
        <v>1274</v>
      </c>
      <c r="F189" s="5" t="s">
        <v>427</v>
      </c>
      <c r="G189" s="11" t="s">
        <v>1053</v>
      </c>
      <c r="H189" s="5">
        <v>1</v>
      </c>
      <c r="I189" s="5" t="s">
        <v>428</v>
      </c>
      <c r="J189" s="5" t="s">
        <v>429</v>
      </c>
      <c r="K189" s="5">
        <v>2013</v>
      </c>
      <c r="L189" s="20" t="s">
        <v>1077</v>
      </c>
      <c r="M189" s="21" t="s">
        <v>1079</v>
      </c>
      <c r="N189" s="27" t="str">
        <f>HYPERLINK("http://www.airitibooks.com/Detail/Detail?PublicationID=P20141003022","http://www.airitibooks.com/Detail/Detail?PublicationID=P20141003022")</f>
        <v>http://www.airitibooks.com/Detail/Detail?PublicationID=P20141003022</v>
      </c>
      <c r="O189" s="20"/>
    </row>
    <row r="190" spans="1:15" s="4" customFormat="1">
      <c r="A190" s="10">
        <v>189</v>
      </c>
      <c r="B190" s="5" t="s">
        <v>2</v>
      </c>
      <c r="C190" s="5" t="s">
        <v>87</v>
      </c>
      <c r="D190" s="16"/>
      <c r="E190" s="32" t="s">
        <v>1275</v>
      </c>
      <c r="F190" s="5" t="s">
        <v>430</v>
      </c>
      <c r="G190" s="11" t="s">
        <v>1053</v>
      </c>
      <c r="H190" s="5">
        <v>1</v>
      </c>
      <c r="I190" s="5" t="s">
        <v>431</v>
      </c>
      <c r="J190" s="5" t="s">
        <v>974</v>
      </c>
      <c r="K190" s="5">
        <v>2014</v>
      </c>
      <c r="L190" s="20" t="s">
        <v>1077</v>
      </c>
      <c r="M190" s="21" t="s">
        <v>1079</v>
      </c>
      <c r="N190" s="27" t="str">
        <f>HYPERLINK("http://www.airitibooks.com/Detail/Detail?PublicationID=P20150810004","http://www.airitibooks.com/Detail/Detail?PublicationID=P20150810004")</f>
        <v>http://www.airitibooks.com/Detail/Detail?PublicationID=P20150810004</v>
      </c>
      <c r="O190" s="20"/>
    </row>
    <row r="191" spans="1:15" s="4" customFormat="1">
      <c r="A191" s="10">
        <v>190</v>
      </c>
      <c r="B191" s="5" t="s">
        <v>2</v>
      </c>
      <c r="C191" s="5" t="s">
        <v>432</v>
      </c>
      <c r="D191" s="16"/>
      <c r="E191" s="32" t="s">
        <v>1276</v>
      </c>
      <c r="F191" s="5" t="s">
        <v>433</v>
      </c>
      <c r="G191" s="11" t="s">
        <v>1053</v>
      </c>
      <c r="H191" s="5">
        <v>1</v>
      </c>
      <c r="I191" s="5" t="s">
        <v>434</v>
      </c>
      <c r="J191" s="5" t="s">
        <v>435</v>
      </c>
      <c r="K191" s="5">
        <v>2015</v>
      </c>
      <c r="L191" s="20" t="s">
        <v>1077</v>
      </c>
      <c r="M191" s="21" t="s">
        <v>1079</v>
      </c>
      <c r="N191" s="27" t="str">
        <f>HYPERLINK("http://www.airitibooks.com/Detail/Detail?PublicationID=P20150820213","http://www.airitibooks.com/Detail/Detail?PublicationID=P20150820213")</f>
        <v>http://www.airitibooks.com/Detail/Detail?PublicationID=P20150820213</v>
      </c>
      <c r="O191" s="20"/>
    </row>
    <row r="192" spans="1:15" s="4" customFormat="1">
      <c r="A192" s="10">
        <v>191</v>
      </c>
      <c r="B192" s="5" t="s">
        <v>2</v>
      </c>
      <c r="C192" s="5" t="s">
        <v>87</v>
      </c>
      <c r="D192" s="16"/>
      <c r="E192" s="32" t="s">
        <v>1277</v>
      </c>
      <c r="F192" s="5" t="s">
        <v>436</v>
      </c>
      <c r="G192" s="11" t="s">
        <v>1053</v>
      </c>
      <c r="H192" s="5">
        <v>1</v>
      </c>
      <c r="I192" s="5" t="s">
        <v>437</v>
      </c>
      <c r="J192" s="5" t="s">
        <v>438</v>
      </c>
      <c r="K192" s="5">
        <v>2011</v>
      </c>
      <c r="L192" s="20" t="s">
        <v>1077</v>
      </c>
      <c r="M192" s="21" t="s">
        <v>1079</v>
      </c>
      <c r="N192" s="27" t="str">
        <f>HYPERLINK("http://www.airitibooks.com/Detail/Detail?PublicationID=P20121025031","http://www.airitibooks.com/Detail/Detail?PublicationID=P20121025031")</f>
        <v>http://www.airitibooks.com/Detail/Detail?PublicationID=P20121025031</v>
      </c>
      <c r="O192" s="20"/>
    </row>
    <row r="193" spans="1:15" s="4" customFormat="1">
      <c r="A193" s="10">
        <v>192</v>
      </c>
      <c r="B193" s="5" t="s">
        <v>2</v>
      </c>
      <c r="C193" s="5" t="s">
        <v>5</v>
      </c>
      <c r="D193" s="16"/>
      <c r="E193" s="32" t="s">
        <v>1278</v>
      </c>
      <c r="F193" s="5" t="s">
        <v>439</v>
      </c>
      <c r="G193" s="11" t="s">
        <v>1053</v>
      </c>
      <c r="H193" s="5">
        <v>1</v>
      </c>
      <c r="I193" s="5" t="s">
        <v>440</v>
      </c>
      <c r="J193" s="5" t="s">
        <v>309</v>
      </c>
      <c r="K193" s="5">
        <v>2013</v>
      </c>
      <c r="L193" s="20" t="s">
        <v>1077</v>
      </c>
      <c r="M193" s="21" t="s">
        <v>1079</v>
      </c>
      <c r="N193" s="27" t="str">
        <f>HYPERLINK("http://www.airitibooks.com/Detail/Detail?PublicationID=P20140520069","http://www.airitibooks.com/Detail/Detail?PublicationID=P20140520069")</f>
        <v>http://www.airitibooks.com/Detail/Detail?PublicationID=P20140520069</v>
      </c>
      <c r="O193" s="20"/>
    </row>
    <row r="194" spans="1:15" s="4" customFormat="1">
      <c r="A194" s="10">
        <v>193</v>
      </c>
      <c r="B194" s="5" t="s">
        <v>2</v>
      </c>
      <c r="C194" s="5" t="s">
        <v>441</v>
      </c>
      <c r="D194" s="16"/>
      <c r="E194" s="32" t="s">
        <v>1279</v>
      </c>
      <c r="F194" s="5" t="s">
        <v>442</v>
      </c>
      <c r="G194" s="11" t="s">
        <v>1053</v>
      </c>
      <c r="H194" s="5">
        <v>1</v>
      </c>
      <c r="I194" s="5" t="s">
        <v>443</v>
      </c>
      <c r="J194" s="5" t="s">
        <v>48</v>
      </c>
      <c r="K194" s="5">
        <v>2015</v>
      </c>
      <c r="L194" s="20" t="s">
        <v>1077</v>
      </c>
      <c r="M194" s="21" t="s">
        <v>1079</v>
      </c>
      <c r="N194" s="27" t="str">
        <f>HYPERLINK("http://www.airitibooks.com/Detail/Detail?PublicationID=P20151110055","http://www.airitibooks.com/Detail/Detail?PublicationID=P20151110055")</f>
        <v>http://www.airitibooks.com/Detail/Detail?PublicationID=P20151110055</v>
      </c>
      <c r="O194" s="20"/>
    </row>
    <row r="195" spans="1:15" s="4" customFormat="1">
      <c r="A195" s="10">
        <v>194</v>
      </c>
      <c r="B195" s="5" t="s">
        <v>2</v>
      </c>
      <c r="C195" s="5" t="s">
        <v>18</v>
      </c>
      <c r="D195" s="16"/>
      <c r="E195" s="32" t="s">
        <v>1280</v>
      </c>
      <c r="F195" s="5" t="s">
        <v>1024</v>
      </c>
      <c r="G195" s="11" t="s">
        <v>1053</v>
      </c>
      <c r="H195" s="5">
        <v>1</v>
      </c>
      <c r="I195" s="5" t="s">
        <v>444</v>
      </c>
      <c r="J195" s="5" t="s">
        <v>250</v>
      </c>
      <c r="K195" s="5">
        <v>2014</v>
      </c>
      <c r="L195" s="20" t="s">
        <v>1077</v>
      </c>
      <c r="M195" s="21" t="s">
        <v>1079</v>
      </c>
      <c r="N195" s="27" t="str">
        <f>HYPERLINK("http://www.airitibooks.com/Detail/Detail?PublicationID=P20160806022","http://www.airitibooks.com/Detail/Detail?PublicationID=P20160806022")</f>
        <v>http://www.airitibooks.com/Detail/Detail?PublicationID=P20160806022</v>
      </c>
      <c r="O195" s="20"/>
    </row>
    <row r="196" spans="1:15" s="4" customFormat="1">
      <c r="A196" s="10">
        <v>195</v>
      </c>
      <c r="B196" s="5" t="s">
        <v>2</v>
      </c>
      <c r="C196" s="5" t="s">
        <v>73</v>
      </c>
      <c r="D196" s="16"/>
      <c r="E196" s="32" t="s">
        <v>1281</v>
      </c>
      <c r="F196" s="5" t="s">
        <v>1025</v>
      </c>
      <c r="G196" s="11" t="s">
        <v>1053</v>
      </c>
      <c r="H196" s="5">
        <v>1</v>
      </c>
      <c r="I196" s="5" t="s">
        <v>445</v>
      </c>
      <c r="J196" s="5" t="s">
        <v>42</v>
      </c>
      <c r="K196" s="5">
        <v>2014</v>
      </c>
      <c r="L196" s="20" t="s">
        <v>1077</v>
      </c>
      <c r="M196" s="21" t="s">
        <v>1079</v>
      </c>
      <c r="N196" s="27" t="str">
        <f>HYPERLINK("http://www.airitibooks.com/Detail/Detail?PublicationID=P20141117052","http://www.airitibooks.com/Detail/Detail?PublicationID=P20141117052")</f>
        <v>http://www.airitibooks.com/Detail/Detail?PublicationID=P20141117052</v>
      </c>
      <c r="O196" s="20"/>
    </row>
    <row r="197" spans="1:15" s="4" customFormat="1">
      <c r="A197" s="10">
        <v>196</v>
      </c>
      <c r="B197" s="5" t="s">
        <v>2</v>
      </c>
      <c r="C197" s="5" t="s">
        <v>11</v>
      </c>
      <c r="D197" s="16"/>
      <c r="E197" s="32" t="s">
        <v>1282</v>
      </c>
      <c r="F197" s="5" t="s">
        <v>446</v>
      </c>
      <c r="G197" s="11" t="s">
        <v>1053</v>
      </c>
      <c r="H197" s="5">
        <v>1</v>
      </c>
      <c r="I197" s="5" t="s">
        <v>447</v>
      </c>
      <c r="J197" s="5" t="s">
        <v>309</v>
      </c>
      <c r="K197" s="5">
        <v>2015</v>
      </c>
      <c r="L197" s="20" t="s">
        <v>1077</v>
      </c>
      <c r="M197" s="21" t="s">
        <v>1079</v>
      </c>
      <c r="N197" s="27" t="str">
        <f>HYPERLINK("http://www.airitibooks.com/Detail/Detail?PublicationID=P20151111112","http://www.airitibooks.com/Detail/Detail?PublicationID=P20151111112")</f>
        <v>http://www.airitibooks.com/Detail/Detail?PublicationID=P20151111112</v>
      </c>
      <c r="O197" s="20"/>
    </row>
    <row r="198" spans="1:15" s="4" customFormat="1">
      <c r="A198" s="10">
        <v>197</v>
      </c>
      <c r="B198" s="5" t="s">
        <v>2</v>
      </c>
      <c r="C198" s="5" t="s">
        <v>11</v>
      </c>
      <c r="D198" s="16"/>
      <c r="E198" s="32" t="s">
        <v>1283</v>
      </c>
      <c r="F198" s="5" t="s">
        <v>448</v>
      </c>
      <c r="G198" s="11" t="s">
        <v>1053</v>
      </c>
      <c r="H198" s="5">
        <v>1</v>
      </c>
      <c r="I198" s="5" t="s">
        <v>449</v>
      </c>
      <c r="J198" s="5" t="s">
        <v>309</v>
      </c>
      <c r="K198" s="5">
        <v>2015</v>
      </c>
      <c r="L198" s="20" t="s">
        <v>1077</v>
      </c>
      <c r="M198" s="21" t="s">
        <v>1079</v>
      </c>
      <c r="N198" s="27" t="str">
        <f>HYPERLINK("http://www.airitibooks.com/Detail/Detail?PublicationID=P20151111115","http://www.airitibooks.com/Detail/Detail?PublicationID=P20151111115")</f>
        <v>http://www.airitibooks.com/Detail/Detail?PublicationID=P20151111115</v>
      </c>
      <c r="O198" s="20"/>
    </row>
    <row r="199" spans="1:15" s="4" customFormat="1">
      <c r="A199" s="10">
        <v>198</v>
      </c>
      <c r="B199" s="5" t="s">
        <v>2</v>
      </c>
      <c r="C199" s="5" t="s">
        <v>15</v>
      </c>
      <c r="D199" s="16"/>
      <c r="E199" s="32" t="s">
        <v>1284</v>
      </c>
      <c r="F199" s="5" t="s">
        <v>450</v>
      </c>
      <c r="G199" s="11" t="s">
        <v>1053</v>
      </c>
      <c r="H199" s="5">
        <v>1</v>
      </c>
      <c r="I199" s="5" t="s">
        <v>451</v>
      </c>
      <c r="J199" s="5" t="s">
        <v>452</v>
      </c>
      <c r="K199" s="5">
        <v>2014</v>
      </c>
      <c r="L199" s="20" t="s">
        <v>1077</v>
      </c>
      <c r="M199" s="21" t="s">
        <v>1079</v>
      </c>
      <c r="N199" s="27" t="str">
        <f>HYPERLINK("http://www.airitibooks.com/Detail/Detail?PublicationID=P20151013011","http://www.airitibooks.com/Detail/Detail?PublicationID=P20151013011")</f>
        <v>http://www.airitibooks.com/Detail/Detail?PublicationID=P20151013011</v>
      </c>
      <c r="O199" s="20"/>
    </row>
    <row r="200" spans="1:15" s="4" customFormat="1">
      <c r="A200" s="10">
        <v>199</v>
      </c>
      <c r="B200" s="5" t="s">
        <v>2</v>
      </c>
      <c r="C200" s="5" t="s">
        <v>5</v>
      </c>
      <c r="D200" s="16"/>
      <c r="E200" s="32" t="s">
        <v>1285</v>
      </c>
      <c r="F200" s="5" t="s">
        <v>453</v>
      </c>
      <c r="G200" s="11" t="s">
        <v>1053</v>
      </c>
      <c r="H200" s="5">
        <v>1</v>
      </c>
      <c r="I200" s="5" t="s">
        <v>454</v>
      </c>
      <c r="J200" s="5" t="s">
        <v>43</v>
      </c>
      <c r="K200" s="5">
        <v>2015</v>
      </c>
      <c r="L200" s="20" t="s">
        <v>1077</v>
      </c>
      <c r="M200" s="21" t="s">
        <v>1079</v>
      </c>
      <c r="N200" s="27" t="str">
        <f>HYPERLINK("http://www.airitibooks.com/Detail/Detail?PublicationID=P20150430027","http://www.airitibooks.com/Detail/Detail?PublicationID=P20150430027")</f>
        <v>http://www.airitibooks.com/Detail/Detail?PublicationID=P20150430027</v>
      </c>
      <c r="O200" s="20"/>
    </row>
    <row r="201" spans="1:15" s="4" customFormat="1">
      <c r="A201" s="10">
        <v>200</v>
      </c>
      <c r="B201" s="5" t="s">
        <v>2</v>
      </c>
      <c r="C201" s="5" t="s">
        <v>87</v>
      </c>
      <c r="D201" s="16"/>
      <c r="E201" s="32" t="s">
        <v>1286</v>
      </c>
      <c r="F201" s="5" t="s">
        <v>1026</v>
      </c>
      <c r="G201" s="11" t="s">
        <v>1053</v>
      </c>
      <c r="H201" s="5">
        <v>1</v>
      </c>
      <c r="I201" s="5" t="s">
        <v>455</v>
      </c>
      <c r="J201" s="5" t="s">
        <v>57</v>
      </c>
      <c r="K201" s="5">
        <v>2015</v>
      </c>
      <c r="L201" s="20" t="s">
        <v>1077</v>
      </c>
      <c r="M201" s="21" t="s">
        <v>1079</v>
      </c>
      <c r="N201" s="27" t="str">
        <f>HYPERLINK("http://www.airitibooks.com/Detail/Detail?PublicationID=P20160527040","http://www.airitibooks.com/Detail/Detail?PublicationID=P20160527040")</f>
        <v>http://www.airitibooks.com/Detail/Detail?PublicationID=P20160527040</v>
      </c>
      <c r="O201" s="20"/>
    </row>
    <row r="202" spans="1:15" s="4" customFormat="1">
      <c r="A202" s="10">
        <v>201</v>
      </c>
      <c r="B202" s="5" t="s">
        <v>2</v>
      </c>
      <c r="C202" s="5" t="s">
        <v>17</v>
      </c>
      <c r="D202" s="16"/>
      <c r="E202" s="32" t="s">
        <v>1287</v>
      </c>
      <c r="F202" s="5" t="s">
        <v>456</v>
      </c>
      <c r="G202" s="11" t="s">
        <v>1053</v>
      </c>
      <c r="H202" s="5">
        <v>1</v>
      </c>
      <c r="I202" s="5" t="s">
        <v>457</v>
      </c>
      <c r="J202" s="5" t="s">
        <v>188</v>
      </c>
      <c r="K202" s="5">
        <v>2014</v>
      </c>
      <c r="L202" s="20" t="s">
        <v>1077</v>
      </c>
      <c r="M202" s="21" t="s">
        <v>1079</v>
      </c>
      <c r="N202" s="27" t="str">
        <f>HYPERLINK("http://www.airitibooks.com/Detail/Detail?PublicationID=P20150820085","http://www.airitibooks.com/Detail/Detail?PublicationID=P20150820085")</f>
        <v>http://www.airitibooks.com/Detail/Detail?PublicationID=P20150820085</v>
      </c>
      <c r="O202" s="20"/>
    </row>
    <row r="203" spans="1:15" s="4" customFormat="1">
      <c r="A203" s="10">
        <v>202</v>
      </c>
      <c r="B203" s="5" t="s">
        <v>2</v>
      </c>
      <c r="C203" s="5" t="s">
        <v>15</v>
      </c>
      <c r="D203" s="16"/>
      <c r="E203" s="32" t="s">
        <v>1288</v>
      </c>
      <c r="F203" s="5" t="s">
        <v>458</v>
      </c>
      <c r="G203" s="11" t="s">
        <v>1053</v>
      </c>
      <c r="H203" s="5">
        <v>1</v>
      </c>
      <c r="I203" s="5" t="s">
        <v>459</v>
      </c>
      <c r="J203" s="5" t="s">
        <v>42</v>
      </c>
      <c r="K203" s="5">
        <v>2014</v>
      </c>
      <c r="L203" s="20" t="s">
        <v>1077</v>
      </c>
      <c r="M203" s="21" t="s">
        <v>1079</v>
      </c>
      <c r="N203" s="27" t="str">
        <f>HYPERLINK("http://www.airitibooks.com/Detail/Detail?PublicationID=P20150206019","http://www.airitibooks.com/Detail/Detail?PublicationID=P20150206019")</f>
        <v>http://www.airitibooks.com/Detail/Detail?PublicationID=P20150206019</v>
      </c>
      <c r="O203" s="20"/>
    </row>
    <row r="204" spans="1:15" s="4" customFormat="1">
      <c r="A204" s="10">
        <v>203</v>
      </c>
      <c r="B204" s="5" t="s">
        <v>2</v>
      </c>
      <c r="C204" s="5" t="s">
        <v>8</v>
      </c>
      <c r="D204" s="25"/>
      <c r="E204" s="11" t="s">
        <v>1289</v>
      </c>
      <c r="F204" s="7" t="s">
        <v>1085</v>
      </c>
      <c r="G204" s="11" t="s">
        <v>1053</v>
      </c>
      <c r="H204" s="5">
        <v>1</v>
      </c>
      <c r="I204" s="5" t="s">
        <v>460</v>
      </c>
      <c r="J204" s="5" t="s">
        <v>399</v>
      </c>
      <c r="K204" s="5">
        <v>2013</v>
      </c>
      <c r="L204" s="20" t="s">
        <v>1077</v>
      </c>
      <c r="M204" s="21" t="s">
        <v>1079</v>
      </c>
      <c r="N204" s="27" t="str">
        <f>HYPERLINK("http://www.airitibooks.com/Detail/Detail?PublicationID=P20160806041","http://www.airitibooks.com/Detail/Detail?PublicationID=P20160806041")</f>
        <v>http://www.airitibooks.com/Detail/Detail?PublicationID=P20160806041</v>
      </c>
      <c r="O204" s="20"/>
    </row>
    <row r="205" spans="1:15" s="4" customFormat="1">
      <c r="A205" s="10">
        <v>204</v>
      </c>
      <c r="B205" s="5" t="s">
        <v>2</v>
      </c>
      <c r="C205" s="5" t="s">
        <v>12</v>
      </c>
      <c r="D205" s="16"/>
      <c r="E205" s="32" t="s">
        <v>1290</v>
      </c>
      <c r="F205" s="5" t="s">
        <v>461</v>
      </c>
      <c r="G205" s="11" t="s">
        <v>1053</v>
      </c>
      <c r="H205" s="5">
        <v>1</v>
      </c>
      <c r="I205" s="5" t="s">
        <v>462</v>
      </c>
      <c r="J205" s="5" t="s">
        <v>379</v>
      </c>
      <c r="K205" s="5">
        <v>2014</v>
      </c>
      <c r="L205" s="20" t="s">
        <v>1077</v>
      </c>
      <c r="M205" s="21" t="s">
        <v>1079</v>
      </c>
      <c r="N205" s="27" t="str">
        <f>HYPERLINK("http://www.airitibooks.com/Detail/Detail?PublicationID=P20150528073","http://www.airitibooks.com/Detail/Detail?PublicationID=P20150528073")</f>
        <v>http://www.airitibooks.com/Detail/Detail?PublicationID=P20150528073</v>
      </c>
      <c r="O205" s="20"/>
    </row>
    <row r="206" spans="1:15" s="4" customFormat="1">
      <c r="A206" s="10">
        <v>205</v>
      </c>
      <c r="B206" s="5" t="s">
        <v>2</v>
      </c>
      <c r="C206" s="5" t="s">
        <v>7</v>
      </c>
      <c r="D206" s="16"/>
      <c r="E206" s="32" t="s">
        <v>1291</v>
      </c>
      <c r="F206" s="5" t="s">
        <v>463</v>
      </c>
      <c r="G206" s="11" t="s">
        <v>1053</v>
      </c>
      <c r="H206" s="5">
        <v>1</v>
      </c>
      <c r="I206" s="5" t="s">
        <v>464</v>
      </c>
      <c r="J206" s="5" t="s">
        <v>39</v>
      </c>
      <c r="K206" s="5">
        <v>2014</v>
      </c>
      <c r="L206" s="20" t="s">
        <v>1077</v>
      </c>
      <c r="M206" s="21" t="s">
        <v>1079</v>
      </c>
      <c r="N206" s="27" t="str">
        <f>HYPERLINK("http://www.airitibooks.com/Detail/Detail?PublicationID=P20141029003","http://www.airitibooks.com/Detail/Detail?PublicationID=P20141029003")</f>
        <v>http://www.airitibooks.com/Detail/Detail?PublicationID=P20141029003</v>
      </c>
      <c r="O206" s="20"/>
    </row>
    <row r="207" spans="1:15" s="4" customFormat="1">
      <c r="A207" s="10">
        <v>206</v>
      </c>
      <c r="B207" s="5" t="s">
        <v>2</v>
      </c>
      <c r="C207" s="5" t="s">
        <v>7</v>
      </c>
      <c r="D207" s="16"/>
      <c r="E207" s="32" t="s">
        <v>1292</v>
      </c>
      <c r="F207" s="5" t="s">
        <v>465</v>
      </c>
      <c r="G207" s="11" t="s">
        <v>1053</v>
      </c>
      <c r="H207" s="5">
        <v>1</v>
      </c>
      <c r="I207" s="5" t="s">
        <v>466</v>
      </c>
      <c r="J207" s="5" t="s">
        <v>39</v>
      </c>
      <c r="K207" s="5">
        <v>2014</v>
      </c>
      <c r="L207" s="20" t="s">
        <v>1077</v>
      </c>
      <c r="M207" s="21" t="s">
        <v>1079</v>
      </c>
      <c r="N207" s="27" t="str">
        <f>HYPERLINK("http://www.airitibooks.com/Detail/Detail?PublicationID=P20140506002","http://www.airitibooks.com/Detail/Detail?PublicationID=P20140506002")</f>
        <v>http://www.airitibooks.com/Detail/Detail?PublicationID=P20140506002</v>
      </c>
      <c r="O207" s="20"/>
    </row>
    <row r="208" spans="1:15" s="4" customFormat="1">
      <c r="A208" s="10">
        <v>207</v>
      </c>
      <c r="B208" s="5" t="s">
        <v>2</v>
      </c>
      <c r="C208" s="5" t="s">
        <v>467</v>
      </c>
      <c r="D208" s="16"/>
      <c r="E208" s="32" t="s">
        <v>1293</v>
      </c>
      <c r="F208" s="5" t="s">
        <v>468</v>
      </c>
      <c r="G208" s="11" t="s">
        <v>1053</v>
      </c>
      <c r="H208" s="5">
        <v>1</v>
      </c>
      <c r="I208" s="5" t="s">
        <v>469</v>
      </c>
      <c r="J208" s="5" t="s">
        <v>48</v>
      </c>
      <c r="K208" s="5">
        <v>2015</v>
      </c>
      <c r="L208" s="20" t="s">
        <v>1077</v>
      </c>
      <c r="M208" s="21" t="s">
        <v>1079</v>
      </c>
      <c r="N208" s="27" t="str">
        <f>HYPERLINK("http://www.airitibooks.com/Detail/Detail?PublicationID=P20151110057","http://www.airitibooks.com/Detail/Detail?PublicationID=P20151110057")</f>
        <v>http://www.airitibooks.com/Detail/Detail?PublicationID=P20151110057</v>
      </c>
      <c r="O208" s="20"/>
    </row>
    <row r="209" spans="1:15" s="4" customFormat="1">
      <c r="A209" s="10">
        <v>208</v>
      </c>
      <c r="B209" s="5" t="s">
        <v>2</v>
      </c>
      <c r="C209" s="5" t="s">
        <v>73</v>
      </c>
      <c r="D209" s="25"/>
      <c r="E209" s="11" t="s">
        <v>1294</v>
      </c>
      <c r="F209" s="7" t="s">
        <v>1064</v>
      </c>
      <c r="G209" s="11" t="s">
        <v>1053</v>
      </c>
      <c r="H209" s="5" t="s">
        <v>1061</v>
      </c>
      <c r="I209" s="5" t="s">
        <v>163</v>
      </c>
      <c r="J209" s="5" t="s">
        <v>164</v>
      </c>
      <c r="K209" s="5">
        <v>2015</v>
      </c>
      <c r="L209" s="20" t="s">
        <v>1077</v>
      </c>
      <c r="M209" s="21" t="s">
        <v>1079</v>
      </c>
      <c r="N209" s="27" t="str">
        <f>HYPERLINK("http://www.airitibooks.com/Detail/Detail?PublicationID=P20160517251","http://www.airitibooks.com/Detail/Detail?PublicationID=P20160517251")</f>
        <v>http://www.airitibooks.com/Detail/Detail?PublicationID=P20160517251</v>
      </c>
      <c r="O209" s="20"/>
    </row>
    <row r="210" spans="1:15" s="4" customFormat="1" ht="15.75" customHeight="1">
      <c r="A210" s="10">
        <v>209</v>
      </c>
      <c r="B210" s="5" t="s">
        <v>2</v>
      </c>
      <c r="C210" s="5" t="s">
        <v>17</v>
      </c>
      <c r="D210" s="25"/>
      <c r="E210" s="11" t="s">
        <v>1295</v>
      </c>
      <c r="F210" s="7" t="s">
        <v>470</v>
      </c>
      <c r="G210" s="11" t="s">
        <v>1053</v>
      </c>
      <c r="H210" s="5">
        <v>1</v>
      </c>
      <c r="I210" s="5" t="s">
        <v>471</v>
      </c>
      <c r="J210" s="5" t="s">
        <v>975</v>
      </c>
      <c r="K210" s="5">
        <v>2015</v>
      </c>
      <c r="L210" s="20" t="s">
        <v>1077</v>
      </c>
      <c r="M210" s="21" t="s">
        <v>1079</v>
      </c>
      <c r="N210" s="27" t="str">
        <f>HYPERLINK("http://www.airitibooks.com/Detail/Detail?PublicationID=P20160929018","http://www.airitibooks.com/Detail/Detail?PublicationID=P20160929018")</f>
        <v>http://www.airitibooks.com/Detail/Detail?PublicationID=P20160929018</v>
      </c>
      <c r="O210" s="20"/>
    </row>
    <row r="211" spans="1:15" s="4" customFormat="1">
      <c r="A211" s="10">
        <v>210</v>
      </c>
      <c r="B211" s="5" t="s">
        <v>2</v>
      </c>
      <c r="C211" s="5" t="s">
        <v>17</v>
      </c>
      <c r="D211" s="16"/>
      <c r="E211" s="32" t="s">
        <v>1296</v>
      </c>
      <c r="F211" s="5" t="s">
        <v>472</v>
      </c>
      <c r="G211" s="11" t="s">
        <v>1053</v>
      </c>
      <c r="H211" s="5">
        <v>1</v>
      </c>
      <c r="I211" s="5" t="s">
        <v>473</v>
      </c>
      <c r="J211" s="5" t="s">
        <v>42</v>
      </c>
      <c r="K211" s="5">
        <v>2014</v>
      </c>
      <c r="L211" s="20" t="s">
        <v>1077</v>
      </c>
      <c r="M211" s="21" t="s">
        <v>1079</v>
      </c>
      <c r="N211" s="27" t="str">
        <f>HYPERLINK("http://www.airitibooks.com/Detail/Detail?PublicationID=P20141208231","http://www.airitibooks.com/Detail/Detail?PublicationID=P20141208231")</f>
        <v>http://www.airitibooks.com/Detail/Detail?PublicationID=P20141208231</v>
      </c>
      <c r="O211" s="20"/>
    </row>
    <row r="212" spans="1:15" s="4" customFormat="1">
      <c r="A212" s="10">
        <v>211</v>
      </c>
      <c r="B212" s="5" t="s">
        <v>2</v>
      </c>
      <c r="C212" s="5" t="s">
        <v>14</v>
      </c>
      <c r="D212" s="16"/>
      <c r="E212" s="32" t="s">
        <v>1297</v>
      </c>
      <c r="F212" s="5" t="s">
        <v>474</v>
      </c>
      <c r="G212" s="11" t="s">
        <v>1053</v>
      </c>
      <c r="H212" s="5">
        <v>1</v>
      </c>
      <c r="I212" s="5" t="s">
        <v>475</v>
      </c>
      <c r="J212" s="5" t="s">
        <v>476</v>
      </c>
      <c r="K212" s="5">
        <v>2015</v>
      </c>
      <c r="L212" s="20" t="s">
        <v>1077</v>
      </c>
      <c r="M212" s="21" t="s">
        <v>1079</v>
      </c>
      <c r="N212" s="27" t="str">
        <f>HYPERLINK("http://www.airitibooks.com/Detail/Detail?PublicationID=P20150316006","http://www.airitibooks.com/Detail/Detail?PublicationID=P20150316006")</f>
        <v>http://www.airitibooks.com/Detail/Detail?PublicationID=P20150316006</v>
      </c>
      <c r="O212" s="20"/>
    </row>
    <row r="213" spans="1:15" s="4" customFormat="1">
      <c r="A213" s="10">
        <v>212</v>
      </c>
      <c r="B213" s="5" t="s">
        <v>2</v>
      </c>
      <c r="C213" s="5" t="s">
        <v>18</v>
      </c>
      <c r="D213" s="16"/>
      <c r="E213" s="32" t="s">
        <v>1298</v>
      </c>
      <c r="F213" s="5" t="s">
        <v>477</v>
      </c>
      <c r="G213" s="11" t="s">
        <v>1053</v>
      </c>
      <c r="H213" s="5">
        <v>1</v>
      </c>
      <c r="I213" s="5" t="s">
        <v>478</v>
      </c>
      <c r="J213" s="5" t="s">
        <v>105</v>
      </c>
      <c r="K213" s="5">
        <v>2015</v>
      </c>
      <c r="L213" s="20" t="s">
        <v>1077</v>
      </c>
      <c r="M213" s="21" t="s">
        <v>1079</v>
      </c>
      <c r="N213" s="27" t="str">
        <f>HYPERLINK("http://www.airitibooks.com/Detail/Detail?PublicationID=P20151111069","http://www.airitibooks.com/Detail/Detail?PublicationID=P20151111069")</f>
        <v>http://www.airitibooks.com/Detail/Detail?PublicationID=P20151111069</v>
      </c>
      <c r="O213" s="20"/>
    </row>
    <row r="214" spans="1:15" s="4" customFormat="1">
      <c r="A214" s="10">
        <v>213</v>
      </c>
      <c r="B214" s="5" t="s">
        <v>2</v>
      </c>
      <c r="C214" s="5" t="s">
        <v>73</v>
      </c>
      <c r="D214" s="16"/>
      <c r="E214" s="32" t="s">
        <v>1299</v>
      </c>
      <c r="F214" s="5" t="s">
        <v>479</v>
      </c>
      <c r="G214" s="11" t="s">
        <v>1053</v>
      </c>
      <c r="H214" s="5">
        <v>1</v>
      </c>
      <c r="I214" s="5" t="s">
        <v>480</v>
      </c>
      <c r="J214" s="5" t="s">
        <v>481</v>
      </c>
      <c r="K214" s="5">
        <v>2014</v>
      </c>
      <c r="L214" s="20" t="s">
        <v>1077</v>
      </c>
      <c r="M214" s="21" t="s">
        <v>1079</v>
      </c>
      <c r="N214" s="27" t="str">
        <f>HYPERLINK("http://www.airitibooks.com/Detail/Detail?PublicationID=P20150515003","http://www.airitibooks.com/Detail/Detail?PublicationID=P20150515003")</f>
        <v>http://www.airitibooks.com/Detail/Detail?PublicationID=P20150515003</v>
      </c>
      <c r="O214" s="20"/>
    </row>
    <row r="215" spans="1:15" s="4" customFormat="1">
      <c r="A215" s="10">
        <v>214</v>
      </c>
      <c r="B215" s="5" t="s">
        <v>2</v>
      </c>
      <c r="C215" s="5" t="s">
        <v>12</v>
      </c>
      <c r="D215" s="16"/>
      <c r="E215" s="32" t="s">
        <v>1300</v>
      </c>
      <c r="F215" s="5" t="s">
        <v>482</v>
      </c>
      <c r="G215" s="11" t="s">
        <v>1053</v>
      </c>
      <c r="H215" s="5">
        <v>1</v>
      </c>
      <c r="I215" s="5" t="s">
        <v>483</v>
      </c>
      <c r="J215" s="5" t="s">
        <v>42</v>
      </c>
      <c r="K215" s="5">
        <v>2015</v>
      </c>
      <c r="L215" s="20" t="s">
        <v>1077</v>
      </c>
      <c r="M215" s="21" t="s">
        <v>1079</v>
      </c>
      <c r="N215" s="27" t="str">
        <f>HYPERLINK("http://www.airitibooks.com/Detail/Detail?PublicationID=P20151111003","http://www.airitibooks.com/Detail/Detail?PublicationID=P20151111003")</f>
        <v>http://www.airitibooks.com/Detail/Detail?PublicationID=P20151111003</v>
      </c>
      <c r="O215" s="20"/>
    </row>
    <row r="216" spans="1:15" s="4" customFormat="1">
      <c r="A216" s="10">
        <v>215</v>
      </c>
      <c r="B216" s="5" t="s">
        <v>2</v>
      </c>
      <c r="C216" s="5" t="s">
        <v>16</v>
      </c>
      <c r="D216" s="16"/>
      <c r="E216" s="32" t="s">
        <v>1301</v>
      </c>
      <c r="F216" s="5" t="s">
        <v>484</v>
      </c>
      <c r="G216" s="11" t="s">
        <v>1053</v>
      </c>
      <c r="H216" s="5">
        <v>1</v>
      </c>
      <c r="I216" s="5" t="s">
        <v>485</v>
      </c>
      <c r="J216" s="5" t="s">
        <v>57</v>
      </c>
      <c r="K216" s="5">
        <v>2015</v>
      </c>
      <c r="L216" s="20" t="s">
        <v>1077</v>
      </c>
      <c r="M216" s="21" t="s">
        <v>1079</v>
      </c>
      <c r="N216" s="27" t="str">
        <f>HYPERLINK("http://www.airitibooks.com/Detail/Detail?PublicationID=P20160806074","http://www.airitibooks.com/Detail/Detail?PublicationID=P20160806074")</f>
        <v>http://www.airitibooks.com/Detail/Detail?PublicationID=P20160806074</v>
      </c>
      <c r="O216" s="20"/>
    </row>
    <row r="217" spans="1:15" s="4" customFormat="1">
      <c r="A217" s="10">
        <v>216</v>
      </c>
      <c r="B217" s="5" t="s">
        <v>2</v>
      </c>
      <c r="C217" s="5" t="s">
        <v>15</v>
      </c>
      <c r="D217" s="16"/>
      <c r="E217" s="32" t="s">
        <v>1302</v>
      </c>
      <c r="F217" s="5" t="s">
        <v>486</v>
      </c>
      <c r="G217" s="11" t="s">
        <v>1053</v>
      </c>
      <c r="H217" s="5">
        <v>1</v>
      </c>
      <c r="I217" s="5" t="s">
        <v>487</v>
      </c>
      <c r="J217" s="5" t="s">
        <v>57</v>
      </c>
      <c r="K217" s="5">
        <v>2015</v>
      </c>
      <c r="L217" s="20" t="s">
        <v>1077</v>
      </c>
      <c r="M217" s="21" t="s">
        <v>1079</v>
      </c>
      <c r="N217" s="27" t="str">
        <f>HYPERLINK("http://www.airitibooks.com/Detail/Detail?PublicationID=P20160806078","http://www.airitibooks.com/Detail/Detail?PublicationID=P20160806078")</f>
        <v>http://www.airitibooks.com/Detail/Detail?PublicationID=P20160806078</v>
      </c>
      <c r="O217" s="20"/>
    </row>
    <row r="218" spans="1:15" s="4" customFormat="1">
      <c r="A218" s="10">
        <v>217</v>
      </c>
      <c r="B218" s="5" t="s">
        <v>2</v>
      </c>
      <c r="C218" s="5" t="s">
        <v>16</v>
      </c>
      <c r="D218" s="25"/>
      <c r="E218" s="11" t="s">
        <v>1303</v>
      </c>
      <c r="F218" s="7" t="s">
        <v>488</v>
      </c>
      <c r="G218" s="11" t="s">
        <v>1065</v>
      </c>
      <c r="H218" s="5">
        <v>2</v>
      </c>
      <c r="I218" s="5" t="s">
        <v>489</v>
      </c>
      <c r="J218" s="5" t="s">
        <v>64</v>
      </c>
      <c r="K218" s="5">
        <v>2012</v>
      </c>
      <c r="L218" s="20" t="s">
        <v>1077</v>
      </c>
      <c r="M218" s="21" t="s">
        <v>1079</v>
      </c>
      <c r="N218" s="27" t="str">
        <f>HYPERLINK("http://www.airitibooks.com/Detail/Detail?PublicationID=P20160806005","http://www.airitibooks.com/Detail/Detail?PublicationID=P20160806005")</f>
        <v>http://www.airitibooks.com/Detail/Detail?PublicationID=P20160806005</v>
      </c>
      <c r="O218" s="20"/>
    </row>
    <row r="219" spans="1:15" s="4" customFormat="1">
      <c r="A219" s="10">
        <v>218</v>
      </c>
      <c r="B219" s="5" t="s">
        <v>2</v>
      </c>
      <c r="C219" s="5" t="s">
        <v>16</v>
      </c>
      <c r="D219" s="25">
        <v>9789620771040</v>
      </c>
      <c r="E219" s="31" t="s">
        <v>939</v>
      </c>
      <c r="F219" s="5" t="s">
        <v>1027</v>
      </c>
      <c r="G219" s="11" t="s">
        <v>1053</v>
      </c>
      <c r="H219" s="5">
        <v>1</v>
      </c>
      <c r="I219" s="5" t="s">
        <v>490</v>
      </c>
      <c r="J219" s="5" t="s">
        <v>250</v>
      </c>
      <c r="K219" s="5">
        <v>2015</v>
      </c>
      <c r="L219" s="20" t="s">
        <v>1077</v>
      </c>
      <c r="M219" s="21" t="s">
        <v>1079</v>
      </c>
      <c r="N219" s="27" t="str">
        <f>HYPERLINK("http://www.airitibooks.com/Detail/Detail?PublicationID=P20160806027","http://www.airitibooks.com/Detail/Detail?PublicationID=P20160806027")</f>
        <v>http://www.airitibooks.com/Detail/Detail?PublicationID=P20160806027</v>
      </c>
      <c r="O219" s="20"/>
    </row>
    <row r="220" spans="1:15" s="4" customFormat="1">
      <c r="A220" s="10">
        <v>219</v>
      </c>
      <c r="B220" s="5" t="s">
        <v>2</v>
      </c>
      <c r="C220" s="5" t="s">
        <v>16</v>
      </c>
      <c r="D220" s="16"/>
      <c r="E220" s="32" t="s">
        <v>1304</v>
      </c>
      <c r="F220" s="5" t="s">
        <v>1028</v>
      </c>
      <c r="G220" s="11" t="s">
        <v>1053</v>
      </c>
      <c r="H220" s="5">
        <v>1</v>
      </c>
      <c r="I220" s="5" t="s">
        <v>491</v>
      </c>
      <c r="J220" s="5" t="s">
        <v>250</v>
      </c>
      <c r="K220" s="5">
        <v>2014</v>
      </c>
      <c r="L220" s="20" t="s">
        <v>1077</v>
      </c>
      <c r="M220" s="21" t="s">
        <v>1079</v>
      </c>
      <c r="N220" s="27" t="str">
        <f>HYPERLINK("http://www.airitibooks.com/Detail/Detail?PublicationID=P20160806021","http://www.airitibooks.com/Detail/Detail?PublicationID=P20160806021")</f>
        <v>http://www.airitibooks.com/Detail/Detail?PublicationID=P20160806021</v>
      </c>
      <c r="O220" s="20"/>
    </row>
    <row r="221" spans="1:15" s="4" customFormat="1" ht="0.75" customHeight="1">
      <c r="A221" s="10">
        <v>220</v>
      </c>
      <c r="B221" s="5" t="s">
        <v>2</v>
      </c>
      <c r="C221" s="5" t="s">
        <v>492</v>
      </c>
      <c r="D221" s="16"/>
      <c r="E221" s="32" t="s">
        <v>1305</v>
      </c>
      <c r="F221" s="5" t="s">
        <v>1029</v>
      </c>
      <c r="G221" s="11" t="s">
        <v>1053</v>
      </c>
      <c r="H221" s="5">
        <v>1</v>
      </c>
      <c r="I221" s="5" t="s">
        <v>493</v>
      </c>
      <c r="J221" s="5" t="s">
        <v>356</v>
      </c>
      <c r="K221" s="5">
        <v>2015</v>
      </c>
      <c r="L221" s="20" t="s">
        <v>1077</v>
      </c>
      <c r="M221" s="21" t="s">
        <v>1079</v>
      </c>
      <c r="N221" s="27" t="str">
        <f>HYPERLINK("http://www.airitibooks.com/Detail/Detail?PublicationID=P20160806044","http://www.airitibooks.com/Detail/Detail?PublicationID=P20160806044")</f>
        <v>http://www.airitibooks.com/Detail/Detail?PublicationID=P20160806044</v>
      </c>
      <c r="O221" s="20"/>
    </row>
    <row r="222" spans="1:15" s="4" customFormat="1">
      <c r="A222" s="10">
        <v>221</v>
      </c>
      <c r="B222" s="5" t="s">
        <v>2</v>
      </c>
      <c r="C222" s="5" t="s">
        <v>16</v>
      </c>
      <c r="D222" s="25"/>
      <c r="E222" s="11" t="s">
        <v>1306</v>
      </c>
      <c r="F222" s="7" t="s">
        <v>1067</v>
      </c>
      <c r="G222" s="11" t="s">
        <v>1053</v>
      </c>
      <c r="H222" s="5">
        <v>1</v>
      </c>
      <c r="I222" s="5" t="s">
        <v>494</v>
      </c>
      <c r="J222" s="5" t="s">
        <v>1066</v>
      </c>
      <c r="K222" s="5">
        <v>2013</v>
      </c>
      <c r="L222" s="20" t="s">
        <v>1077</v>
      </c>
      <c r="M222" s="21" t="s">
        <v>1079</v>
      </c>
      <c r="N222" s="27" t="str">
        <f>HYPERLINK("http://www.airitibooks.com/Detail/Detail?PublicationID=P20150508376","http://www.airitibooks.com/Detail/Detail?PublicationID=P20150508376")</f>
        <v>http://www.airitibooks.com/Detail/Detail?PublicationID=P20150508376</v>
      </c>
      <c r="O222" s="20"/>
    </row>
    <row r="223" spans="1:15" s="4" customFormat="1">
      <c r="A223" s="10">
        <v>222</v>
      </c>
      <c r="B223" s="5" t="s">
        <v>2</v>
      </c>
      <c r="C223" s="5" t="s">
        <v>16</v>
      </c>
      <c r="D223" s="16"/>
      <c r="E223" s="32" t="s">
        <v>1307</v>
      </c>
      <c r="F223" s="5" t="s">
        <v>1030</v>
      </c>
      <c r="G223" s="11" t="s">
        <v>1053</v>
      </c>
      <c r="H223" s="5">
        <v>1</v>
      </c>
      <c r="I223" s="5" t="s">
        <v>495</v>
      </c>
      <c r="J223" s="5" t="s">
        <v>54</v>
      </c>
      <c r="K223" s="5">
        <v>2015</v>
      </c>
      <c r="L223" s="20" t="s">
        <v>1077</v>
      </c>
      <c r="M223" s="21" t="s">
        <v>1079</v>
      </c>
      <c r="N223" s="27" t="str">
        <f>HYPERLINK("http://www.airitibooks.com/Detail/Detail?PublicationID=P20160806062","http://www.airitibooks.com/Detail/Detail?PublicationID=P20160806062")</f>
        <v>http://www.airitibooks.com/Detail/Detail?PublicationID=P20160806062</v>
      </c>
      <c r="O223" s="20"/>
    </row>
    <row r="224" spans="1:15" s="4" customFormat="1">
      <c r="A224" s="10">
        <v>223</v>
      </c>
      <c r="B224" s="5" t="s">
        <v>2</v>
      </c>
      <c r="C224" s="5" t="s">
        <v>16</v>
      </c>
      <c r="D224" s="16"/>
      <c r="E224" s="32" t="s">
        <v>1308</v>
      </c>
      <c r="F224" s="5" t="s">
        <v>496</v>
      </c>
      <c r="G224" s="11" t="s">
        <v>1053</v>
      </c>
      <c r="H224" s="5">
        <v>1</v>
      </c>
      <c r="I224" s="5" t="s">
        <v>497</v>
      </c>
      <c r="J224" s="5" t="s">
        <v>498</v>
      </c>
      <c r="K224" s="5">
        <v>2011</v>
      </c>
      <c r="L224" s="20" t="s">
        <v>1077</v>
      </c>
      <c r="M224" s="21" t="s">
        <v>1079</v>
      </c>
      <c r="N224" s="27" t="str">
        <f>HYPERLINK("http://www.airitibooks.com/Detail/Detail?PublicationID=P20131004076","http://www.airitibooks.com/Detail/Detail?PublicationID=P20131004076")</f>
        <v>http://www.airitibooks.com/Detail/Detail?PublicationID=P20131004076</v>
      </c>
      <c r="O224" s="20"/>
    </row>
    <row r="225" spans="1:15" s="4" customFormat="1">
      <c r="A225" s="10">
        <v>224</v>
      </c>
      <c r="B225" s="5" t="s">
        <v>2</v>
      </c>
      <c r="C225" s="5" t="s">
        <v>73</v>
      </c>
      <c r="D225" s="16"/>
      <c r="E225" s="32" t="s">
        <v>1309</v>
      </c>
      <c r="F225" s="5" t="s">
        <v>1031</v>
      </c>
      <c r="G225" s="11" t="s">
        <v>1053</v>
      </c>
      <c r="H225" s="5" t="s">
        <v>976</v>
      </c>
      <c r="I225" s="5" t="s">
        <v>163</v>
      </c>
      <c r="J225" s="5" t="s">
        <v>164</v>
      </c>
      <c r="K225" s="5">
        <v>2015</v>
      </c>
      <c r="L225" s="20" t="s">
        <v>1077</v>
      </c>
      <c r="M225" s="21" t="s">
        <v>1079</v>
      </c>
      <c r="N225" s="27" t="str">
        <f>HYPERLINK("http://www.airitibooks.com/Detail/Detail?PublicationID=P20160517247","http://www.airitibooks.com/Detail/Detail?PublicationID=P20160517247")</f>
        <v>http://www.airitibooks.com/Detail/Detail?PublicationID=P20160517247</v>
      </c>
      <c r="O225" s="20"/>
    </row>
    <row r="226" spans="1:15" s="4" customFormat="1">
      <c r="A226" s="10">
        <v>225</v>
      </c>
      <c r="B226" s="5" t="s">
        <v>2</v>
      </c>
      <c r="C226" s="5" t="s">
        <v>12</v>
      </c>
      <c r="D226" s="16"/>
      <c r="E226" s="32" t="s">
        <v>1310</v>
      </c>
      <c r="F226" s="5" t="s">
        <v>499</v>
      </c>
      <c r="G226" s="11" t="s">
        <v>1053</v>
      </c>
      <c r="H226" s="5">
        <v>1</v>
      </c>
      <c r="I226" s="5" t="s">
        <v>500</v>
      </c>
      <c r="J226" s="5" t="s">
        <v>501</v>
      </c>
      <c r="K226" s="5">
        <v>2014</v>
      </c>
      <c r="L226" s="20" t="s">
        <v>1077</v>
      </c>
      <c r="M226" s="21" t="s">
        <v>1079</v>
      </c>
      <c r="N226" s="27" t="str">
        <f>HYPERLINK("http://www.airitibooks.com/Detail/Detail?PublicationID=P20150601050","http://www.airitibooks.com/Detail/Detail?PublicationID=P20150601050")</f>
        <v>http://www.airitibooks.com/Detail/Detail?PublicationID=P20150601050</v>
      </c>
      <c r="O226" s="20"/>
    </row>
    <row r="227" spans="1:15" s="4" customFormat="1">
      <c r="A227" s="10">
        <v>226</v>
      </c>
      <c r="B227" s="5" t="s">
        <v>2</v>
      </c>
      <c r="C227" s="5" t="s">
        <v>14</v>
      </c>
      <c r="D227" s="16"/>
      <c r="E227" s="32" t="s">
        <v>1311</v>
      </c>
      <c r="F227" s="5" t="s">
        <v>502</v>
      </c>
      <c r="G227" s="11" t="s">
        <v>1053</v>
      </c>
      <c r="H227" s="5">
        <v>1</v>
      </c>
      <c r="I227" s="5" t="s">
        <v>503</v>
      </c>
      <c r="J227" s="5" t="s">
        <v>42</v>
      </c>
      <c r="K227" s="5">
        <v>2014</v>
      </c>
      <c r="L227" s="20" t="s">
        <v>1077</v>
      </c>
      <c r="M227" s="21" t="s">
        <v>1079</v>
      </c>
      <c r="N227" s="27" t="str">
        <f>HYPERLINK("http://www.airitibooks.com/Detail/Detail?PublicationID=P20141208227","http://www.airitibooks.com/Detail/Detail?PublicationID=P20141208227")</f>
        <v>http://www.airitibooks.com/Detail/Detail?PublicationID=P20141208227</v>
      </c>
      <c r="O227" s="20"/>
    </row>
    <row r="228" spans="1:15" s="4" customFormat="1">
      <c r="A228" s="10">
        <v>227</v>
      </c>
      <c r="B228" s="5" t="s">
        <v>2</v>
      </c>
      <c r="C228" s="5" t="s">
        <v>12</v>
      </c>
      <c r="D228" s="16"/>
      <c r="E228" s="32" t="s">
        <v>1312</v>
      </c>
      <c r="F228" s="5" t="s">
        <v>504</v>
      </c>
      <c r="G228" s="11" t="s">
        <v>1053</v>
      </c>
      <c r="H228" s="5">
        <v>1</v>
      </c>
      <c r="I228" s="5" t="s">
        <v>505</v>
      </c>
      <c r="J228" s="5" t="s">
        <v>506</v>
      </c>
      <c r="K228" s="5">
        <v>2013</v>
      </c>
      <c r="L228" s="20" t="s">
        <v>1077</v>
      </c>
      <c r="M228" s="21" t="s">
        <v>1079</v>
      </c>
      <c r="N228" s="27" t="str">
        <f>HYPERLINK("http://www.airitibooks.com/Detail/Detail?PublicationID=P20160907215","http://www.airitibooks.com/Detail/Detail?PublicationID=P20160907215")</f>
        <v>http://www.airitibooks.com/Detail/Detail?PublicationID=P20160907215</v>
      </c>
      <c r="O228" s="20"/>
    </row>
    <row r="229" spans="1:15" s="4" customFormat="1">
      <c r="A229" s="10">
        <v>228</v>
      </c>
      <c r="B229" s="5" t="s">
        <v>2</v>
      </c>
      <c r="C229" s="5" t="s">
        <v>17</v>
      </c>
      <c r="D229" s="26"/>
      <c r="E229" s="11" t="s">
        <v>1313</v>
      </c>
      <c r="F229" s="7" t="s">
        <v>1086</v>
      </c>
      <c r="G229" s="11" t="s">
        <v>1053</v>
      </c>
      <c r="H229" s="5">
        <v>1</v>
      </c>
      <c r="I229" s="5" t="s">
        <v>507</v>
      </c>
      <c r="J229" s="5" t="s">
        <v>250</v>
      </c>
      <c r="K229" s="5">
        <v>2014</v>
      </c>
      <c r="L229" s="20" t="s">
        <v>1077</v>
      </c>
      <c r="M229" s="21" t="s">
        <v>1079</v>
      </c>
      <c r="N229" s="27" t="str">
        <f>HYPERLINK("http://www.airitibooks.com/Detail/Detail?PublicationID=P20160806019","http://www.airitibooks.com/Detail/Detail?PublicationID=P20160806019")</f>
        <v>http://www.airitibooks.com/Detail/Detail?PublicationID=P20160806019</v>
      </c>
      <c r="O229" s="20"/>
    </row>
    <row r="230" spans="1:15" s="4" customFormat="1">
      <c r="A230" s="10">
        <v>229</v>
      </c>
      <c r="B230" s="5" t="s">
        <v>2</v>
      </c>
      <c r="C230" s="5" t="s">
        <v>16</v>
      </c>
      <c r="D230" s="16"/>
      <c r="E230" s="32" t="s">
        <v>1314</v>
      </c>
      <c r="F230" s="5" t="s">
        <v>1032</v>
      </c>
      <c r="G230" s="11" t="s">
        <v>1053</v>
      </c>
      <c r="H230" s="5">
        <v>1</v>
      </c>
      <c r="I230" s="5" t="s">
        <v>508</v>
      </c>
      <c r="J230" s="5" t="s">
        <v>509</v>
      </c>
      <c r="K230" s="5">
        <v>2015</v>
      </c>
      <c r="L230" s="20" t="s">
        <v>1077</v>
      </c>
      <c r="M230" s="21" t="s">
        <v>1079</v>
      </c>
      <c r="N230" s="27" t="str">
        <f>HYPERLINK("http://www.airitibooks.com/Detail/Detail?PublicationID=P20150821133","http://www.airitibooks.com/Detail/Detail?PublicationID=P20150821133")</f>
        <v>http://www.airitibooks.com/Detail/Detail?PublicationID=P20150821133</v>
      </c>
      <c r="O230" s="20"/>
    </row>
    <row r="231" spans="1:15" s="4" customFormat="1">
      <c r="A231" s="10">
        <v>230</v>
      </c>
      <c r="B231" s="5" t="s">
        <v>2</v>
      </c>
      <c r="C231" s="5" t="s">
        <v>59</v>
      </c>
      <c r="D231" s="16"/>
      <c r="E231" s="32" t="s">
        <v>1315</v>
      </c>
      <c r="F231" s="5" t="s">
        <v>510</v>
      </c>
      <c r="G231" s="11" t="s">
        <v>1053</v>
      </c>
      <c r="H231" s="5">
        <v>1</v>
      </c>
      <c r="I231" s="5" t="s">
        <v>511</v>
      </c>
      <c r="J231" s="5" t="s">
        <v>146</v>
      </c>
      <c r="K231" s="5">
        <v>2014</v>
      </c>
      <c r="L231" s="20" t="s">
        <v>1077</v>
      </c>
      <c r="M231" s="21" t="s">
        <v>1079</v>
      </c>
      <c r="N231" s="27" t="str">
        <f>HYPERLINK("http://www.airitibooks.com/Detail/Detail?PublicationID=P20150506437","http://www.airitibooks.com/Detail/Detail?PublicationID=P20150506437")</f>
        <v>http://www.airitibooks.com/Detail/Detail?PublicationID=P20150506437</v>
      </c>
      <c r="O231" s="20"/>
    </row>
    <row r="232" spans="1:15" s="4" customFormat="1">
      <c r="A232" s="10">
        <v>231</v>
      </c>
      <c r="B232" s="5" t="s">
        <v>2</v>
      </c>
      <c r="C232" s="5" t="s">
        <v>8</v>
      </c>
      <c r="D232" s="25">
        <v>9789620734250</v>
      </c>
      <c r="E232" s="11" t="s">
        <v>1316</v>
      </c>
      <c r="F232" s="7" t="s">
        <v>512</v>
      </c>
      <c r="G232" s="11" t="s">
        <v>1053</v>
      </c>
      <c r="H232" s="5">
        <v>1</v>
      </c>
      <c r="I232" s="5" t="s">
        <v>513</v>
      </c>
      <c r="J232" s="5" t="s">
        <v>250</v>
      </c>
      <c r="K232" s="5">
        <v>2013</v>
      </c>
      <c r="L232" s="20" t="s">
        <v>1077</v>
      </c>
      <c r="M232" s="21" t="s">
        <v>1079</v>
      </c>
      <c r="N232" s="27" t="str">
        <f>HYPERLINK("http://www.airitibooks.com/Detail/Detail?PublicationID=P20160810070","http://www.airitibooks.com/Detail/Detail?PublicationID=P20160810070")</f>
        <v>http://www.airitibooks.com/Detail/Detail?PublicationID=P20160810070</v>
      </c>
      <c r="O232" s="20"/>
    </row>
    <row r="233" spans="1:15" s="4" customFormat="1">
      <c r="A233" s="10">
        <v>232</v>
      </c>
      <c r="B233" s="5" t="s">
        <v>2</v>
      </c>
      <c r="C233" s="5" t="s">
        <v>16</v>
      </c>
      <c r="D233" s="16"/>
      <c r="E233" s="32" t="s">
        <v>1317</v>
      </c>
      <c r="F233" s="5" t="s">
        <v>514</v>
      </c>
      <c r="G233" s="11" t="s">
        <v>1053</v>
      </c>
      <c r="H233" s="5">
        <v>1</v>
      </c>
      <c r="I233" s="5" t="s">
        <v>515</v>
      </c>
      <c r="J233" s="5" t="s">
        <v>188</v>
      </c>
      <c r="K233" s="5">
        <v>2013</v>
      </c>
      <c r="L233" s="20" t="s">
        <v>1077</v>
      </c>
      <c r="M233" s="21" t="s">
        <v>1079</v>
      </c>
      <c r="N233" s="27" t="str">
        <f>HYPERLINK("http://www.airitibooks.com/Detail/Detail?PublicationID=P20150316025","http://www.airitibooks.com/Detail/Detail?PublicationID=P20150316025")</f>
        <v>http://www.airitibooks.com/Detail/Detail?PublicationID=P20150316025</v>
      </c>
      <c r="O233" s="20"/>
    </row>
    <row r="234" spans="1:15" s="4" customFormat="1">
      <c r="A234" s="10">
        <v>233</v>
      </c>
      <c r="B234" s="5" t="s">
        <v>2</v>
      </c>
      <c r="C234" s="5" t="s">
        <v>59</v>
      </c>
      <c r="D234" s="16"/>
      <c r="E234" s="32" t="s">
        <v>1318</v>
      </c>
      <c r="F234" s="5" t="s">
        <v>516</v>
      </c>
      <c r="G234" s="11" t="s">
        <v>1053</v>
      </c>
      <c r="H234" s="5">
        <v>1</v>
      </c>
      <c r="I234" s="5" t="s">
        <v>517</v>
      </c>
      <c r="J234" s="5" t="s">
        <v>518</v>
      </c>
      <c r="K234" s="5">
        <v>2012</v>
      </c>
      <c r="L234" s="20" t="s">
        <v>1077</v>
      </c>
      <c r="M234" s="21" t="s">
        <v>1079</v>
      </c>
      <c r="N234" s="27" t="str">
        <f>HYPERLINK("http://www.airitibooks.com/Detail/Detail?PublicationID=P20140224062","http://www.airitibooks.com/Detail/Detail?PublicationID=P20140224062")</f>
        <v>http://www.airitibooks.com/Detail/Detail?PublicationID=P20140224062</v>
      </c>
      <c r="O234" s="20"/>
    </row>
    <row r="235" spans="1:15" s="4" customFormat="1">
      <c r="A235" s="10">
        <v>234</v>
      </c>
      <c r="B235" s="5" t="s">
        <v>2</v>
      </c>
      <c r="C235" s="5" t="s">
        <v>15</v>
      </c>
      <c r="D235" s="16"/>
      <c r="E235" s="32" t="s">
        <v>1319</v>
      </c>
      <c r="F235" s="5" t="s">
        <v>519</v>
      </c>
      <c r="G235" s="11" t="s">
        <v>1053</v>
      </c>
      <c r="H235" s="5">
        <v>1</v>
      </c>
      <c r="I235" s="5" t="s">
        <v>520</v>
      </c>
      <c r="J235" s="5" t="s">
        <v>521</v>
      </c>
      <c r="K235" s="5">
        <v>2014</v>
      </c>
      <c r="L235" s="20" t="s">
        <v>1077</v>
      </c>
      <c r="M235" s="21" t="s">
        <v>1079</v>
      </c>
      <c r="N235" s="27" t="str">
        <f>HYPERLINK("http://www.airitibooks.com/Detail/Detail?PublicationID=P20140711002","http://www.airitibooks.com/Detail/Detail?PublicationID=P20140711002")</f>
        <v>http://www.airitibooks.com/Detail/Detail?PublicationID=P20140711002</v>
      </c>
      <c r="O235" s="20"/>
    </row>
    <row r="236" spans="1:15" s="4" customFormat="1">
      <c r="A236" s="10">
        <v>235</v>
      </c>
      <c r="B236" s="5" t="s">
        <v>2</v>
      </c>
      <c r="C236" s="5" t="s">
        <v>12</v>
      </c>
      <c r="D236" s="16"/>
      <c r="E236" s="32" t="s">
        <v>1320</v>
      </c>
      <c r="F236" s="5" t="s">
        <v>522</v>
      </c>
      <c r="G236" s="11" t="s">
        <v>1053</v>
      </c>
      <c r="H236" s="5">
        <v>1</v>
      </c>
      <c r="I236" s="5" t="s">
        <v>523</v>
      </c>
      <c r="J236" s="5" t="s">
        <v>356</v>
      </c>
      <c r="K236" s="5">
        <v>2015</v>
      </c>
      <c r="L236" s="20" t="s">
        <v>1077</v>
      </c>
      <c r="M236" s="21" t="s">
        <v>1079</v>
      </c>
      <c r="N236" s="27" t="str">
        <f>HYPERLINK("http://www.airitibooks.com/Detail/Detail?PublicationID=P20160806043","http://www.airitibooks.com/Detail/Detail?PublicationID=P20160806043")</f>
        <v>http://www.airitibooks.com/Detail/Detail?PublicationID=P20160806043</v>
      </c>
      <c r="O236" s="20"/>
    </row>
    <row r="237" spans="1:15" s="4" customFormat="1">
      <c r="A237" s="10">
        <v>236</v>
      </c>
      <c r="B237" s="5" t="s">
        <v>2</v>
      </c>
      <c r="C237" s="5" t="s">
        <v>524</v>
      </c>
      <c r="D237" s="16"/>
      <c r="E237" s="32" t="s">
        <v>1321</v>
      </c>
      <c r="F237" s="5" t="s">
        <v>525</v>
      </c>
      <c r="G237" s="11" t="s">
        <v>1053</v>
      </c>
      <c r="H237" s="5">
        <v>1</v>
      </c>
      <c r="I237" s="5" t="s">
        <v>526</v>
      </c>
      <c r="J237" s="5" t="s">
        <v>57</v>
      </c>
      <c r="K237" s="5">
        <v>2015</v>
      </c>
      <c r="L237" s="20" t="s">
        <v>1077</v>
      </c>
      <c r="M237" s="21" t="s">
        <v>1079</v>
      </c>
      <c r="N237" s="27" t="str">
        <f>HYPERLINK("http://www.airitibooks.com/Detail/Detail?PublicationID=P20160806084","http://www.airitibooks.com/Detail/Detail?PublicationID=P20160806084")</f>
        <v>http://www.airitibooks.com/Detail/Detail?PublicationID=P20160806084</v>
      </c>
      <c r="O237" s="20"/>
    </row>
    <row r="238" spans="1:15" s="4" customFormat="1">
      <c r="A238" s="10">
        <v>237</v>
      </c>
      <c r="B238" s="5" t="s">
        <v>2</v>
      </c>
      <c r="C238" s="5" t="s">
        <v>14</v>
      </c>
      <c r="D238" s="16"/>
      <c r="E238" s="32" t="s">
        <v>1322</v>
      </c>
      <c r="F238" s="5" t="s">
        <v>527</v>
      </c>
      <c r="G238" s="11" t="s">
        <v>1053</v>
      </c>
      <c r="H238" s="5">
        <v>1</v>
      </c>
      <c r="I238" s="5" t="s">
        <v>528</v>
      </c>
      <c r="J238" s="5" t="s">
        <v>51</v>
      </c>
      <c r="K238" s="5">
        <v>2011</v>
      </c>
      <c r="L238" s="20" t="s">
        <v>1077</v>
      </c>
      <c r="M238" s="21" t="s">
        <v>1079</v>
      </c>
      <c r="N238" s="27" t="str">
        <f>HYPERLINK("http://www.airitibooks.com/Detail/Detail?PublicationID=P20130117016","http://www.airitibooks.com/Detail/Detail?PublicationID=P20130117016")</f>
        <v>http://www.airitibooks.com/Detail/Detail?PublicationID=P20130117016</v>
      </c>
      <c r="O238" s="20"/>
    </row>
    <row r="239" spans="1:15" s="4" customFormat="1">
      <c r="A239" s="10">
        <v>238</v>
      </c>
      <c r="B239" s="5" t="s">
        <v>2</v>
      </c>
      <c r="C239" s="5" t="s">
        <v>492</v>
      </c>
      <c r="D239" s="16"/>
      <c r="E239" s="32" t="s">
        <v>1323</v>
      </c>
      <c r="F239" s="5" t="s">
        <v>529</v>
      </c>
      <c r="G239" s="11" t="s">
        <v>1053</v>
      </c>
      <c r="H239" s="5">
        <v>1</v>
      </c>
      <c r="I239" s="5" t="s">
        <v>977</v>
      </c>
      <c r="J239" s="5" t="s">
        <v>64</v>
      </c>
      <c r="K239" s="5">
        <v>2013</v>
      </c>
      <c r="L239" s="20" t="s">
        <v>1077</v>
      </c>
      <c r="M239" s="21" t="s">
        <v>1079</v>
      </c>
      <c r="N239" s="27" t="str">
        <f>HYPERLINK("http://www.airitibooks.com/Detail/Detail?PublicationID=P20160806009","http://www.airitibooks.com/Detail/Detail?PublicationID=P20160806009")</f>
        <v>http://www.airitibooks.com/Detail/Detail?PublicationID=P20160806009</v>
      </c>
      <c r="O239" s="20"/>
    </row>
    <row r="240" spans="1:15" s="4" customFormat="1">
      <c r="A240" s="10">
        <v>239</v>
      </c>
      <c r="B240" s="5" t="s">
        <v>2</v>
      </c>
      <c r="C240" s="5" t="s">
        <v>16</v>
      </c>
      <c r="D240" s="16"/>
      <c r="E240" s="32" t="s">
        <v>1324</v>
      </c>
      <c r="F240" s="5" t="s">
        <v>530</v>
      </c>
      <c r="G240" s="11" t="s">
        <v>1053</v>
      </c>
      <c r="H240" s="5">
        <v>1</v>
      </c>
      <c r="I240" s="5" t="s">
        <v>531</v>
      </c>
      <c r="J240" s="5" t="s">
        <v>532</v>
      </c>
      <c r="K240" s="5">
        <v>2015</v>
      </c>
      <c r="L240" s="20" t="s">
        <v>1077</v>
      </c>
      <c r="M240" s="21" t="s">
        <v>1079</v>
      </c>
      <c r="N240" s="27" t="str">
        <f>HYPERLINK("http://www.airitibooks.com/Detail/Detail?PublicationID=P20150820222","http://www.airitibooks.com/Detail/Detail?PublicationID=P20150820222")</f>
        <v>http://www.airitibooks.com/Detail/Detail?PublicationID=P20150820222</v>
      </c>
      <c r="O240" s="20"/>
    </row>
    <row r="241" spans="1:15" s="4" customFormat="1">
      <c r="A241" s="10">
        <v>240</v>
      </c>
      <c r="B241" s="5" t="s">
        <v>2</v>
      </c>
      <c r="C241" s="5" t="s">
        <v>73</v>
      </c>
      <c r="D241" s="16"/>
      <c r="E241" s="32" t="s">
        <v>1325</v>
      </c>
      <c r="F241" s="5" t="s">
        <v>533</v>
      </c>
      <c r="G241" s="11" t="s">
        <v>1053</v>
      </c>
      <c r="H241" s="5">
        <v>1</v>
      </c>
      <c r="I241" s="5" t="s">
        <v>534</v>
      </c>
      <c r="J241" s="5" t="s">
        <v>429</v>
      </c>
      <c r="K241" s="5">
        <v>2012</v>
      </c>
      <c r="L241" s="20" t="s">
        <v>1077</v>
      </c>
      <c r="M241" s="21" t="s">
        <v>1079</v>
      </c>
      <c r="N241" s="27" t="str">
        <f>HYPERLINK("http://www.airitibooks.com/Detail/Detail?PublicationID=P20131119077","http://www.airitibooks.com/Detail/Detail?PublicationID=P20131119077")</f>
        <v>http://www.airitibooks.com/Detail/Detail?PublicationID=P20131119077</v>
      </c>
      <c r="O241" s="20"/>
    </row>
    <row r="242" spans="1:15" s="4" customFormat="1">
      <c r="A242" s="10">
        <v>241</v>
      </c>
      <c r="B242" s="5" t="s">
        <v>2</v>
      </c>
      <c r="C242" s="5" t="s">
        <v>13</v>
      </c>
      <c r="D242" s="16"/>
      <c r="E242" s="32" t="s">
        <v>1326</v>
      </c>
      <c r="F242" s="5" t="s">
        <v>535</v>
      </c>
      <c r="G242" s="11" t="s">
        <v>1053</v>
      </c>
      <c r="H242" s="5">
        <v>1</v>
      </c>
      <c r="I242" s="5" t="s">
        <v>536</v>
      </c>
      <c r="J242" s="5" t="s">
        <v>54</v>
      </c>
      <c r="K242" s="5">
        <v>2012</v>
      </c>
      <c r="L242" s="20" t="s">
        <v>1077</v>
      </c>
      <c r="M242" s="21" t="s">
        <v>1079</v>
      </c>
      <c r="N242" s="27" t="str">
        <f>HYPERLINK("http://www.airitibooks.com/Detail/Detail?PublicationID=P20160806057","http://www.airitibooks.com/Detail/Detail?PublicationID=P20160806057")</f>
        <v>http://www.airitibooks.com/Detail/Detail?PublicationID=P20160806057</v>
      </c>
      <c r="O242" s="20"/>
    </row>
    <row r="243" spans="1:15" s="4" customFormat="1">
      <c r="A243" s="10">
        <v>242</v>
      </c>
      <c r="B243" s="5" t="s">
        <v>2</v>
      </c>
      <c r="C243" s="5" t="s">
        <v>19</v>
      </c>
      <c r="D243" s="16"/>
      <c r="E243" s="32" t="s">
        <v>1327</v>
      </c>
      <c r="F243" s="5" t="s">
        <v>537</v>
      </c>
      <c r="G243" s="11" t="s">
        <v>1053</v>
      </c>
      <c r="H243" s="5">
        <v>1</v>
      </c>
      <c r="I243" s="5" t="s">
        <v>538</v>
      </c>
      <c r="J243" s="5" t="s">
        <v>140</v>
      </c>
      <c r="K243" s="5">
        <v>2015</v>
      </c>
      <c r="L243" s="20" t="s">
        <v>1077</v>
      </c>
      <c r="M243" s="21" t="s">
        <v>1079</v>
      </c>
      <c r="N243" s="27" t="str">
        <f>HYPERLINK("http://www.airitibooks.com/Detail/Detail?PublicationID=P20150309029","http://www.airitibooks.com/Detail/Detail?PublicationID=P20150309029")</f>
        <v>http://www.airitibooks.com/Detail/Detail?PublicationID=P20150309029</v>
      </c>
      <c r="O243" s="20"/>
    </row>
    <row r="244" spans="1:15" s="4" customFormat="1" ht="33">
      <c r="A244" s="10">
        <v>243</v>
      </c>
      <c r="B244" s="5" t="s">
        <v>2</v>
      </c>
      <c r="C244" s="5" t="s">
        <v>19</v>
      </c>
      <c r="D244" s="25">
        <v>9789620728631</v>
      </c>
      <c r="E244" s="11" t="s">
        <v>1328</v>
      </c>
      <c r="F244" s="7" t="s">
        <v>1068</v>
      </c>
      <c r="G244" s="11" t="s">
        <v>1053</v>
      </c>
      <c r="H244" s="5">
        <v>1</v>
      </c>
      <c r="I244" s="5" t="s">
        <v>539</v>
      </c>
      <c r="J244" s="5" t="s">
        <v>250</v>
      </c>
      <c r="K244" s="5">
        <v>2014</v>
      </c>
      <c r="L244" s="20" t="s">
        <v>1077</v>
      </c>
      <c r="M244" s="21" t="s">
        <v>1079</v>
      </c>
      <c r="N244" s="27" t="str">
        <f>HYPERLINK("http://www.airitibooks.com/Detail/Detail?PublicationID=P20160806023","http://www.airitibooks.com/Detail/Detail?PublicationID=P20160806023")</f>
        <v>http://www.airitibooks.com/Detail/Detail?PublicationID=P20160806023</v>
      </c>
      <c r="O244" s="20"/>
    </row>
    <row r="245" spans="1:15" s="4" customFormat="1">
      <c r="A245" s="10">
        <v>244</v>
      </c>
      <c r="B245" s="5" t="s">
        <v>2</v>
      </c>
      <c r="C245" s="5" t="s">
        <v>19</v>
      </c>
      <c r="D245" s="16"/>
      <c r="E245" s="32" t="s">
        <v>1329</v>
      </c>
      <c r="F245" s="5" t="s">
        <v>540</v>
      </c>
      <c r="G245" s="11" t="s">
        <v>1053</v>
      </c>
      <c r="H245" s="5">
        <v>2</v>
      </c>
      <c r="I245" s="5" t="s">
        <v>541</v>
      </c>
      <c r="J245" s="5" t="s">
        <v>542</v>
      </c>
      <c r="K245" s="5">
        <v>2014</v>
      </c>
      <c r="L245" s="20" t="s">
        <v>1077</v>
      </c>
      <c r="M245" s="21" t="s">
        <v>1079</v>
      </c>
      <c r="N245" s="27" t="str">
        <f>HYPERLINK("http://www.airitibooks.com/Detail/Detail?PublicationID=P20150522019","http://www.airitibooks.com/Detail/Detail?PublicationID=P20150522019")</f>
        <v>http://www.airitibooks.com/Detail/Detail?PublicationID=P20150522019</v>
      </c>
      <c r="O245" s="20"/>
    </row>
    <row r="246" spans="1:15" s="4" customFormat="1">
      <c r="A246" s="10">
        <v>245</v>
      </c>
      <c r="B246" s="5" t="s">
        <v>2</v>
      </c>
      <c r="C246" s="5" t="s">
        <v>19</v>
      </c>
      <c r="D246" s="16"/>
      <c r="E246" s="32" t="s">
        <v>1330</v>
      </c>
      <c r="F246" s="5" t="s">
        <v>543</v>
      </c>
      <c r="G246" s="11" t="s">
        <v>1053</v>
      </c>
      <c r="H246" s="5">
        <v>3</v>
      </c>
      <c r="I246" s="5" t="s">
        <v>541</v>
      </c>
      <c r="J246" s="5" t="s">
        <v>542</v>
      </c>
      <c r="K246" s="5">
        <v>2014</v>
      </c>
      <c r="L246" s="20" t="s">
        <v>1077</v>
      </c>
      <c r="M246" s="21" t="s">
        <v>1079</v>
      </c>
      <c r="N246" s="27" t="str">
        <f>HYPERLINK("http://www.airitibooks.com/Detail/Detail?PublicationID=P20150522018","http://www.airitibooks.com/Detail/Detail?PublicationID=P20150522018")</f>
        <v>http://www.airitibooks.com/Detail/Detail?PublicationID=P20150522018</v>
      </c>
      <c r="O246" s="20"/>
    </row>
    <row r="247" spans="1:15" s="4" customFormat="1">
      <c r="A247" s="10">
        <v>246</v>
      </c>
      <c r="B247" s="5" t="s">
        <v>2</v>
      </c>
      <c r="C247" s="5" t="s">
        <v>18</v>
      </c>
      <c r="D247" s="16"/>
      <c r="E247" s="32" t="s">
        <v>1331</v>
      </c>
      <c r="F247" s="5" t="s">
        <v>1033</v>
      </c>
      <c r="G247" s="11" t="s">
        <v>1053</v>
      </c>
      <c r="H247" s="5">
        <v>1</v>
      </c>
      <c r="I247" s="5" t="s">
        <v>544</v>
      </c>
      <c r="J247" s="5" t="s">
        <v>545</v>
      </c>
      <c r="K247" s="5">
        <v>2015</v>
      </c>
      <c r="L247" s="20" t="s">
        <v>1077</v>
      </c>
      <c r="M247" s="21" t="s">
        <v>1079</v>
      </c>
      <c r="N247" s="27" t="str">
        <f>HYPERLINK("http://www.airitibooks.com/Detail/Detail?PublicationID=P20150910025","http://www.airitibooks.com/Detail/Detail?PublicationID=P20150910025")</f>
        <v>http://www.airitibooks.com/Detail/Detail?PublicationID=P20150910025</v>
      </c>
      <c r="O247" s="20"/>
    </row>
    <row r="248" spans="1:15" s="4" customFormat="1">
      <c r="A248" s="10">
        <v>247</v>
      </c>
      <c r="B248" s="5" t="s">
        <v>2</v>
      </c>
      <c r="C248" s="5" t="s">
        <v>14</v>
      </c>
      <c r="D248" s="16"/>
      <c r="E248" s="32" t="s">
        <v>1332</v>
      </c>
      <c r="F248" s="5" t="s">
        <v>546</v>
      </c>
      <c r="G248" s="11" t="s">
        <v>1053</v>
      </c>
      <c r="H248" s="5">
        <v>1</v>
      </c>
      <c r="I248" s="5" t="s">
        <v>547</v>
      </c>
      <c r="J248" s="5" t="s">
        <v>188</v>
      </c>
      <c r="K248" s="5">
        <v>2014</v>
      </c>
      <c r="L248" s="20" t="s">
        <v>1077</v>
      </c>
      <c r="M248" s="21" t="s">
        <v>1079</v>
      </c>
      <c r="N248" s="27" t="str">
        <f>HYPERLINK("http://www.airitibooks.com/Detail/Detail?PublicationID=P20150820086","http://www.airitibooks.com/Detail/Detail?PublicationID=P20150820086")</f>
        <v>http://www.airitibooks.com/Detail/Detail?PublicationID=P20150820086</v>
      </c>
      <c r="O248" s="20"/>
    </row>
    <row r="249" spans="1:15" s="4" customFormat="1">
      <c r="A249" s="10">
        <v>248</v>
      </c>
      <c r="B249" s="5" t="s">
        <v>2</v>
      </c>
      <c r="C249" s="5" t="s">
        <v>14</v>
      </c>
      <c r="D249" s="16"/>
      <c r="E249" s="32" t="s">
        <v>1333</v>
      </c>
      <c r="F249" s="5" t="s">
        <v>548</v>
      </c>
      <c r="G249" s="11" t="s">
        <v>1053</v>
      </c>
      <c r="H249" s="5">
        <v>2</v>
      </c>
      <c r="I249" s="5" t="s">
        <v>549</v>
      </c>
      <c r="J249" s="5" t="s">
        <v>188</v>
      </c>
      <c r="K249" s="5">
        <v>2014</v>
      </c>
      <c r="L249" s="20" t="s">
        <v>1077</v>
      </c>
      <c r="M249" s="21" t="s">
        <v>1079</v>
      </c>
      <c r="N249" s="27" t="str">
        <f>HYPERLINK("http://www.airitibooks.com/Detail/Detail?PublicationID=P20150820103","http://www.airitibooks.com/Detail/Detail?PublicationID=P20150820103")</f>
        <v>http://www.airitibooks.com/Detail/Detail?PublicationID=P20150820103</v>
      </c>
      <c r="O249" s="20"/>
    </row>
    <row r="250" spans="1:15" s="4" customFormat="1">
      <c r="A250" s="10">
        <v>249</v>
      </c>
      <c r="B250" s="5" t="s">
        <v>2</v>
      </c>
      <c r="C250" s="5" t="s">
        <v>14</v>
      </c>
      <c r="D250" s="16"/>
      <c r="E250" s="32" t="s">
        <v>1334</v>
      </c>
      <c r="F250" s="5" t="s">
        <v>550</v>
      </c>
      <c r="G250" s="11" t="s">
        <v>1053</v>
      </c>
      <c r="H250" s="5">
        <v>1</v>
      </c>
      <c r="I250" s="5" t="s">
        <v>551</v>
      </c>
      <c r="J250" s="5" t="s">
        <v>188</v>
      </c>
      <c r="K250" s="5">
        <v>2014</v>
      </c>
      <c r="L250" s="20" t="s">
        <v>1077</v>
      </c>
      <c r="M250" s="21" t="s">
        <v>1079</v>
      </c>
      <c r="N250" s="27" t="str">
        <f>HYPERLINK("http://www.airitibooks.com/Detail/Detail?PublicationID=P20150820104","http://www.airitibooks.com/Detail/Detail?PublicationID=P20150820104")</f>
        <v>http://www.airitibooks.com/Detail/Detail?PublicationID=P20150820104</v>
      </c>
      <c r="O250" s="20"/>
    </row>
    <row r="251" spans="1:15" s="4" customFormat="1">
      <c r="A251" s="10">
        <v>250</v>
      </c>
      <c r="B251" s="5" t="s">
        <v>2</v>
      </c>
      <c r="C251" s="5" t="s">
        <v>14</v>
      </c>
      <c r="D251" s="16"/>
      <c r="E251" s="32" t="s">
        <v>1335</v>
      </c>
      <c r="F251" s="5" t="s">
        <v>552</v>
      </c>
      <c r="G251" s="11" t="s">
        <v>1053</v>
      </c>
      <c r="H251" s="5">
        <v>1</v>
      </c>
      <c r="I251" s="5" t="s">
        <v>553</v>
      </c>
      <c r="J251" s="5" t="s">
        <v>294</v>
      </c>
      <c r="K251" s="5">
        <v>2014</v>
      </c>
      <c r="L251" s="20" t="s">
        <v>1077</v>
      </c>
      <c r="M251" s="21" t="s">
        <v>1079</v>
      </c>
      <c r="N251" s="27" t="str">
        <f>HYPERLINK("http://www.airitibooks.com/Detail/Detail?PublicationID=P201501152158","http://www.airitibooks.com/Detail/Detail?PublicationID=P201501152158")</f>
        <v>http://www.airitibooks.com/Detail/Detail?PublicationID=P201501152158</v>
      </c>
      <c r="O251" s="20"/>
    </row>
    <row r="252" spans="1:15" s="4" customFormat="1">
      <c r="A252" s="10">
        <v>251</v>
      </c>
      <c r="B252" s="5" t="s">
        <v>2</v>
      </c>
      <c r="C252" s="5" t="s">
        <v>15</v>
      </c>
      <c r="D252" s="16"/>
      <c r="E252" s="32" t="s">
        <v>1336</v>
      </c>
      <c r="F252" s="5" t="s">
        <v>554</v>
      </c>
      <c r="G252" s="11" t="s">
        <v>1053</v>
      </c>
      <c r="H252" s="5" t="s">
        <v>978</v>
      </c>
      <c r="I252" s="5" t="s">
        <v>979</v>
      </c>
      <c r="J252" s="5" t="s">
        <v>309</v>
      </c>
      <c r="K252" s="5">
        <v>2015</v>
      </c>
      <c r="L252" s="20" t="s">
        <v>1077</v>
      </c>
      <c r="M252" s="21" t="s">
        <v>1079</v>
      </c>
      <c r="N252" s="27" t="str">
        <f>HYPERLINK("http://www.airitibooks.com/Detail/Detail?PublicationID=P20151111105","http://www.airitibooks.com/Detail/Detail?PublicationID=P20151111105")</f>
        <v>http://www.airitibooks.com/Detail/Detail?PublicationID=P20151111105</v>
      </c>
      <c r="O252" s="20"/>
    </row>
    <row r="253" spans="1:15" s="4" customFormat="1">
      <c r="A253" s="10">
        <v>252</v>
      </c>
      <c r="B253" s="5" t="s">
        <v>2</v>
      </c>
      <c r="C253" s="5" t="s">
        <v>73</v>
      </c>
      <c r="D253" s="16"/>
      <c r="E253" s="32" t="s">
        <v>1337</v>
      </c>
      <c r="F253" s="5" t="s">
        <v>556</v>
      </c>
      <c r="G253" s="11" t="s">
        <v>1053</v>
      </c>
      <c r="H253" s="5">
        <v>1</v>
      </c>
      <c r="I253" s="5" t="s">
        <v>557</v>
      </c>
      <c r="J253" s="5" t="s">
        <v>315</v>
      </c>
      <c r="K253" s="5">
        <v>2013</v>
      </c>
      <c r="L253" s="20" t="s">
        <v>1077</v>
      </c>
      <c r="M253" s="21" t="s">
        <v>1079</v>
      </c>
      <c r="N253" s="27" t="str">
        <f>HYPERLINK("http://www.airitibooks.com/Detail/Detail?PublicationID=P20140801082","http://www.airitibooks.com/Detail/Detail?PublicationID=P20140801082")</f>
        <v>http://www.airitibooks.com/Detail/Detail?PublicationID=P20140801082</v>
      </c>
      <c r="O253" s="20"/>
    </row>
    <row r="254" spans="1:15" s="4" customFormat="1">
      <c r="A254" s="10">
        <v>253</v>
      </c>
      <c r="B254" s="5" t="s">
        <v>2</v>
      </c>
      <c r="C254" s="5" t="s">
        <v>7</v>
      </c>
      <c r="D254" s="16"/>
      <c r="E254" s="32" t="s">
        <v>1338</v>
      </c>
      <c r="F254" s="5" t="s">
        <v>558</v>
      </c>
      <c r="G254" s="11" t="s">
        <v>1053</v>
      </c>
      <c r="H254" s="5">
        <v>1</v>
      </c>
      <c r="I254" s="5" t="s">
        <v>348</v>
      </c>
      <c r="J254" s="5" t="s">
        <v>39</v>
      </c>
      <c r="K254" s="5">
        <v>2015</v>
      </c>
      <c r="L254" s="20" t="s">
        <v>1077</v>
      </c>
      <c r="M254" s="21" t="s">
        <v>1079</v>
      </c>
      <c r="N254" s="27" t="str">
        <f>HYPERLINK("http://www.airitibooks.com/Detail/Detail?PublicationID=P20150420015","http://www.airitibooks.com/Detail/Detail?PublicationID=P20150420015")</f>
        <v>http://www.airitibooks.com/Detail/Detail?PublicationID=P20150420015</v>
      </c>
      <c r="O254" s="20"/>
    </row>
    <row r="255" spans="1:15" s="4" customFormat="1">
      <c r="A255" s="10">
        <v>254</v>
      </c>
      <c r="B255" s="5" t="s">
        <v>2</v>
      </c>
      <c r="C255" s="5" t="s">
        <v>73</v>
      </c>
      <c r="D255" s="25"/>
      <c r="E255" s="11" t="s">
        <v>1339</v>
      </c>
      <c r="F255" s="7" t="s">
        <v>1069</v>
      </c>
      <c r="G255" s="11" t="s">
        <v>1053</v>
      </c>
      <c r="H255" s="5" t="s">
        <v>963</v>
      </c>
      <c r="I255" s="5" t="s">
        <v>163</v>
      </c>
      <c r="J255" s="5" t="s">
        <v>164</v>
      </c>
      <c r="K255" s="5">
        <v>2015</v>
      </c>
      <c r="L255" s="20" t="s">
        <v>1077</v>
      </c>
      <c r="M255" s="21" t="s">
        <v>1079</v>
      </c>
      <c r="N255" s="27" t="str">
        <f>HYPERLINK("http://www.airitibooks.com/Detail/Detail?PublicationID=P20160517254","http://www.airitibooks.com/Detail/Detail?PublicationID=P20160517254")</f>
        <v>http://www.airitibooks.com/Detail/Detail?PublicationID=P20160517254</v>
      </c>
      <c r="O255" s="20"/>
    </row>
    <row r="256" spans="1:15" s="4" customFormat="1">
      <c r="A256" s="10">
        <v>255</v>
      </c>
      <c r="B256" s="5" t="s">
        <v>2</v>
      </c>
      <c r="C256" s="5" t="s">
        <v>73</v>
      </c>
      <c r="D256" s="18"/>
      <c r="E256" s="35" t="s">
        <v>1340</v>
      </c>
      <c r="F256" s="5" t="s">
        <v>559</v>
      </c>
      <c r="G256" s="11" t="s">
        <v>1053</v>
      </c>
      <c r="H256" s="5">
        <v>1</v>
      </c>
      <c r="I256" s="5" t="s">
        <v>560</v>
      </c>
      <c r="J256" s="5" t="s">
        <v>57</v>
      </c>
      <c r="K256" s="5">
        <v>2014</v>
      </c>
      <c r="L256" s="20" t="s">
        <v>1077</v>
      </c>
      <c r="M256" s="21" t="s">
        <v>1079</v>
      </c>
      <c r="N256" s="27" t="str">
        <f>HYPERLINK("http://www.airitibooks.com/Detail/Detail?PublicationID=P20160806066","http://www.airitibooks.com/Detail/Detail?PublicationID=P20160806066")</f>
        <v>http://www.airitibooks.com/Detail/Detail?PublicationID=P20160806066</v>
      </c>
      <c r="O256" s="20"/>
    </row>
    <row r="257" spans="1:15" s="4" customFormat="1">
      <c r="A257" s="10">
        <v>256</v>
      </c>
      <c r="B257" s="5" t="s">
        <v>2</v>
      </c>
      <c r="C257" s="5" t="s">
        <v>14</v>
      </c>
      <c r="D257" s="16"/>
      <c r="E257" s="32" t="s">
        <v>1341</v>
      </c>
      <c r="F257" s="5" t="s">
        <v>561</v>
      </c>
      <c r="G257" s="11" t="s">
        <v>1053</v>
      </c>
      <c r="H257" s="5">
        <v>1</v>
      </c>
      <c r="I257" s="5" t="s">
        <v>562</v>
      </c>
      <c r="J257" s="5" t="s">
        <v>83</v>
      </c>
      <c r="K257" s="5">
        <v>2011</v>
      </c>
      <c r="L257" s="20" t="s">
        <v>1077</v>
      </c>
      <c r="M257" s="21" t="s">
        <v>1079</v>
      </c>
      <c r="N257" s="27" t="str">
        <f>HYPERLINK("http://www.airitibooks.com/Detail/Detail?PublicationID=P20130521080","http://www.airitibooks.com/Detail/Detail?PublicationID=P20130521080")</f>
        <v>http://www.airitibooks.com/Detail/Detail?PublicationID=P20130521080</v>
      </c>
      <c r="O257" s="20"/>
    </row>
    <row r="258" spans="1:15" s="4" customFormat="1">
      <c r="A258" s="10">
        <v>257</v>
      </c>
      <c r="B258" s="5" t="s">
        <v>2</v>
      </c>
      <c r="C258" s="5" t="s">
        <v>73</v>
      </c>
      <c r="D258" s="16"/>
      <c r="E258" s="32" t="s">
        <v>1342</v>
      </c>
      <c r="F258" s="5" t="s">
        <v>563</v>
      </c>
      <c r="G258" s="11" t="s">
        <v>1053</v>
      </c>
      <c r="H258" s="5">
        <v>1</v>
      </c>
      <c r="I258" s="5" t="s">
        <v>564</v>
      </c>
      <c r="J258" s="5" t="s">
        <v>315</v>
      </c>
      <c r="K258" s="5">
        <v>2013</v>
      </c>
      <c r="L258" s="20" t="s">
        <v>1077</v>
      </c>
      <c r="M258" s="21" t="s">
        <v>1079</v>
      </c>
      <c r="N258" s="27" t="str">
        <f>HYPERLINK("http://www.airitibooks.com/Detail/Detail?PublicationID=P20140801086","http://www.airitibooks.com/Detail/Detail?PublicationID=P20140801086")</f>
        <v>http://www.airitibooks.com/Detail/Detail?PublicationID=P20140801086</v>
      </c>
      <c r="O258" s="20"/>
    </row>
    <row r="259" spans="1:15" s="4" customFormat="1">
      <c r="A259" s="10">
        <v>258</v>
      </c>
      <c r="B259" s="5" t="s">
        <v>2</v>
      </c>
      <c r="C259" s="5" t="s">
        <v>17</v>
      </c>
      <c r="D259" s="16"/>
      <c r="E259" s="32" t="s">
        <v>1343</v>
      </c>
      <c r="F259" s="5" t="s">
        <v>565</v>
      </c>
      <c r="G259" s="11" t="s">
        <v>1053</v>
      </c>
      <c r="H259" s="5">
        <v>1</v>
      </c>
      <c r="I259" s="5" t="s">
        <v>566</v>
      </c>
      <c r="J259" s="5" t="s">
        <v>33</v>
      </c>
      <c r="K259" s="5">
        <v>2015</v>
      </c>
      <c r="L259" s="20" t="s">
        <v>1077</v>
      </c>
      <c r="M259" s="21" t="s">
        <v>1079</v>
      </c>
      <c r="N259" s="27" t="str">
        <f>HYPERLINK("http://www.airitibooks.com/Detail/Detail?PublicationID=P20150918105","http://www.airitibooks.com/Detail/Detail?PublicationID=P20150918105")</f>
        <v>http://www.airitibooks.com/Detail/Detail?PublicationID=P20150918105</v>
      </c>
      <c r="O259" s="20"/>
    </row>
    <row r="260" spans="1:15" s="4" customFormat="1">
      <c r="A260" s="10">
        <v>259</v>
      </c>
      <c r="B260" s="5" t="s">
        <v>2</v>
      </c>
      <c r="C260" s="5" t="s">
        <v>7</v>
      </c>
      <c r="D260" s="25"/>
      <c r="E260" s="11" t="s">
        <v>1344</v>
      </c>
      <c r="F260" s="7" t="s">
        <v>1087</v>
      </c>
      <c r="G260" s="11" t="s">
        <v>1053</v>
      </c>
      <c r="H260" s="5">
        <v>1</v>
      </c>
      <c r="I260" s="5" t="s">
        <v>567</v>
      </c>
      <c r="J260" s="5" t="s">
        <v>156</v>
      </c>
      <c r="K260" s="5">
        <v>2014</v>
      </c>
      <c r="L260" s="20" t="s">
        <v>1077</v>
      </c>
      <c r="M260" s="21" t="s">
        <v>1079</v>
      </c>
      <c r="N260" s="27" t="str">
        <f>HYPERLINK("http://www.airitibooks.com/Detail/Detail?PublicationID=P20160517258","http://www.airitibooks.com/Detail/Detail?PublicationID=P20160517258")</f>
        <v>http://www.airitibooks.com/Detail/Detail?PublicationID=P20160517258</v>
      </c>
      <c r="O260" s="20"/>
    </row>
    <row r="261" spans="1:15" s="4" customFormat="1">
      <c r="A261" s="10">
        <v>260</v>
      </c>
      <c r="B261" s="5" t="s">
        <v>2</v>
      </c>
      <c r="C261" s="5" t="s">
        <v>6</v>
      </c>
      <c r="D261" s="16"/>
      <c r="E261" s="32" t="s">
        <v>1345</v>
      </c>
      <c r="F261" s="5" t="s">
        <v>568</v>
      </c>
      <c r="G261" s="11" t="s">
        <v>1053</v>
      </c>
      <c r="H261" s="5">
        <v>1</v>
      </c>
      <c r="I261" s="5" t="s">
        <v>569</v>
      </c>
      <c r="J261" s="5" t="s">
        <v>42</v>
      </c>
      <c r="K261" s="5">
        <v>2014</v>
      </c>
      <c r="L261" s="20" t="s">
        <v>1077</v>
      </c>
      <c r="M261" s="21" t="s">
        <v>1079</v>
      </c>
      <c r="N261" s="27" t="str">
        <f>HYPERLINK("http://www.airitibooks.com/Detail/Detail?PublicationID=P20140725022","http://www.airitibooks.com/Detail/Detail?PublicationID=P20140725022")</f>
        <v>http://www.airitibooks.com/Detail/Detail?PublicationID=P20140725022</v>
      </c>
      <c r="O261" s="20"/>
    </row>
    <row r="262" spans="1:15" s="4" customFormat="1">
      <c r="A262" s="10">
        <v>261</v>
      </c>
      <c r="B262" s="5" t="s">
        <v>2</v>
      </c>
      <c r="C262" s="5" t="s">
        <v>11</v>
      </c>
      <c r="D262" s="16"/>
      <c r="E262" s="32" t="s">
        <v>1346</v>
      </c>
      <c r="F262" s="5" t="s">
        <v>570</v>
      </c>
      <c r="G262" s="11" t="s">
        <v>1053</v>
      </c>
      <c r="H262" s="5">
        <v>1</v>
      </c>
      <c r="I262" s="5" t="s">
        <v>571</v>
      </c>
      <c r="J262" s="5" t="s">
        <v>20</v>
      </c>
      <c r="K262" s="5">
        <v>2014</v>
      </c>
      <c r="L262" s="20" t="s">
        <v>1077</v>
      </c>
      <c r="M262" s="21" t="s">
        <v>1079</v>
      </c>
      <c r="N262" s="27" t="str">
        <f>HYPERLINK("http://www.airitibooks.com/Detail/Detail?PublicationID=P20150122079","http://www.airitibooks.com/Detail/Detail?PublicationID=P20150122079")</f>
        <v>http://www.airitibooks.com/Detail/Detail?PublicationID=P20150122079</v>
      </c>
      <c r="O262" s="20"/>
    </row>
    <row r="263" spans="1:15" s="4" customFormat="1">
      <c r="A263" s="10">
        <v>262</v>
      </c>
      <c r="B263" s="5" t="s">
        <v>2</v>
      </c>
      <c r="C263" s="5" t="s">
        <v>12</v>
      </c>
      <c r="D263" s="16"/>
      <c r="E263" s="32" t="s">
        <v>1347</v>
      </c>
      <c r="F263" s="5" t="s">
        <v>572</v>
      </c>
      <c r="G263" s="11" t="s">
        <v>1053</v>
      </c>
      <c r="H263" s="5">
        <v>1</v>
      </c>
      <c r="I263" s="5" t="s">
        <v>573</v>
      </c>
      <c r="J263" s="5" t="s">
        <v>297</v>
      </c>
      <c r="K263" s="5">
        <v>2013</v>
      </c>
      <c r="L263" s="20" t="s">
        <v>1077</v>
      </c>
      <c r="M263" s="21" t="s">
        <v>1079</v>
      </c>
      <c r="N263" s="27" t="str">
        <f>HYPERLINK("http://www.airitibooks.com/Detail/Detail?PublicationID=P20151021232","http://www.airitibooks.com/Detail/Detail?PublicationID=P20151021232")</f>
        <v>http://www.airitibooks.com/Detail/Detail?PublicationID=P20151021232</v>
      </c>
      <c r="O263" s="20"/>
    </row>
    <row r="264" spans="1:15" s="4" customFormat="1">
      <c r="A264" s="10">
        <v>263</v>
      </c>
      <c r="B264" s="5" t="s">
        <v>2</v>
      </c>
      <c r="C264" s="5" t="s">
        <v>14</v>
      </c>
      <c r="D264" s="16"/>
      <c r="E264" s="32" t="s">
        <v>1348</v>
      </c>
      <c r="F264" s="5" t="s">
        <v>574</v>
      </c>
      <c r="G264" s="11" t="s">
        <v>1053</v>
      </c>
      <c r="H264" s="5">
        <v>1</v>
      </c>
      <c r="I264" s="5" t="s">
        <v>228</v>
      </c>
      <c r="J264" s="5" t="s">
        <v>54</v>
      </c>
      <c r="K264" s="5">
        <v>2013</v>
      </c>
      <c r="L264" s="20" t="s">
        <v>1077</v>
      </c>
      <c r="M264" s="21" t="s">
        <v>1079</v>
      </c>
      <c r="N264" s="27" t="str">
        <f>HYPERLINK("http://www.airitibooks.com/Detail/Detail?PublicationID=P20160806058","http://www.airitibooks.com/Detail/Detail?PublicationID=P20160806058")</f>
        <v>http://www.airitibooks.com/Detail/Detail?PublicationID=P20160806058</v>
      </c>
      <c r="O264" s="20"/>
    </row>
    <row r="265" spans="1:15" s="4" customFormat="1">
      <c r="A265" s="10">
        <v>264</v>
      </c>
      <c r="B265" s="5" t="s">
        <v>2</v>
      </c>
      <c r="C265" s="5" t="s">
        <v>15</v>
      </c>
      <c r="D265" s="16"/>
      <c r="E265" s="32" t="s">
        <v>1349</v>
      </c>
      <c r="F265" s="5" t="s">
        <v>1034</v>
      </c>
      <c r="G265" s="11" t="s">
        <v>1053</v>
      </c>
      <c r="H265" s="5">
        <v>1</v>
      </c>
      <c r="I265" s="5" t="s">
        <v>575</v>
      </c>
      <c r="J265" s="5" t="s">
        <v>57</v>
      </c>
      <c r="K265" s="5">
        <v>2011</v>
      </c>
      <c r="L265" s="20" t="s">
        <v>1077</v>
      </c>
      <c r="M265" s="21" t="s">
        <v>1079</v>
      </c>
      <c r="N265" s="27" t="str">
        <f>HYPERLINK("http://www.airitibooks.com/Detail/Detail?PublicationID=P20160806047","http://www.airitibooks.com/Detail/Detail?PublicationID=P20160806047")</f>
        <v>http://www.airitibooks.com/Detail/Detail?PublicationID=P20160806047</v>
      </c>
      <c r="O265" s="20"/>
    </row>
    <row r="266" spans="1:15" s="4" customFormat="1">
      <c r="A266" s="10">
        <v>265</v>
      </c>
      <c r="B266" s="5" t="s">
        <v>2</v>
      </c>
      <c r="C266" s="5" t="s">
        <v>5</v>
      </c>
      <c r="D266" s="16"/>
      <c r="E266" s="32" t="s">
        <v>1350</v>
      </c>
      <c r="F266" s="5" t="s">
        <v>576</v>
      </c>
      <c r="G266" s="11" t="s">
        <v>1053</v>
      </c>
      <c r="H266" s="5" t="s">
        <v>980</v>
      </c>
      <c r="I266" s="5" t="s">
        <v>577</v>
      </c>
      <c r="J266" s="5" t="s">
        <v>309</v>
      </c>
      <c r="K266" s="5">
        <v>2015</v>
      </c>
      <c r="L266" s="20" t="s">
        <v>1077</v>
      </c>
      <c r="M266" s="21" t="s">
        <v>1079</v>
      </c>
      <c r="N266" s="27" t="str">
        <f>HYPERLINK("http://www.airitibooks.com/Detail/Detail?PublicationID=P20151111103","http://www.airitibooks.com/Detail/Detail?PublicationID=P20151111103")</f>
        <v>http://www.airitibooks.com/Detail/Detail?PublicationID=P20151111103</v>
      </c>
      <c r="O266" s="20"/>
    </row>
    <row r="267" spans="1:15" s="4" customFormat="1">
      <c r="A267" s="10">
        <v>266</v>
      </c>
      <c r="B267" s="5" t="s">
        <v>2</v>
      </c>
      <c r="C267" s="5" t="s">
        <v>11</v>
      </c>
      <c r="D267" s="16"/>
      <c r="E267" s="32" t="s">
        <v>1351</v>
      </c>
      <c r="F267" s="5" t="s">
        <v>1035</v>
      </c>
      <c r="G267" s="11" t="s">
        <v>1053</v>
      </c>
      <c r="H267" s="5" t="s">
        <v>981</v>
      </c>
      <c r="I267" s="5" t="s">
        <v>578</v>
      </c>
      <c r="J267" s="5" t="s">
        <v>309</v>
      </c>
      <c r="K267" s="5">
        <v>2015</v>
      </c>
      <c r="L267" s="20" t="s">
        <v>1077</v>
      </c>
      <c r="M267" s="21" t="s">
        <v>1079</v>
      </c>
      <c r="N267" s="27" t="str">
        <f>HYPERLINK("http://www.airitibooks.com/Detail/Detail?PublicationID=P20151111101","http://www.airitibooks.com/Detail/Detail?PublicationID=P20151111101")</f>
        <v>http://www.airitibooks.com/Detail/Detail?PublicationID=P20151111101</v>
      </c>
      <c r="O267" s="20"/>
    </row>
    <row r="268" spans="1:15" s="4" customFormat="1">
      <c r="A268" s="10">
        <v>267</v>
      </c>
      <c r="B268" s="5" t="s">
        <v>2</v>
      </c>
      <c r="C268" s="5" t="s">
        <v>5</v>
      </c>
      <c r="D268" s="16"/>
      <c r="E268" s="32" t="s">
        <v>1352</v>
      </c>
      <c r="F268" s="5" t="s">
        <v>579</v>
      </c>
      <c r="G268" s="11" t="s">
        <v>1053</v>
      </c>
      <c r="H268" s="5">
        <v>1</v>
      </c>
      <c r="I268" s="5" t="s">
        <v>580</v>
      </c>
      <c r="J268" s="5" t="s">
        <v>309</v>
      </c>
      <c r="K268" s="5">
        <v>2014</v>
      </c>
      <c r="L268" s="20" t="s">
        <v>1077</v>
      </c>
      <c r="M268" s="21" t="s">
        <v>1079</v>
      </c>
      <c r="N268" s="27" t="str">
        <f>HYPERLINK("http://www.airitibooks.com/Detail/Detail?PublicationID=P20151111098","http://www.airitibooks.com/Detail/Detail?PublicationID=P20151111098")</f>
        <v>http://www.airitibooks.com/Detail/Detail?PublicationID=P20151111098</v>
      </c>
      <c r="O268" s="20"/>
    </row>
    <row r="269" spans="1:15" s="4" customFormat="1">
      <c r="A269" s="10">
        <v>268</v>
      </c>
      <c r="B269" s="5" t="s">
        <v>2</v>
      </c>
      <c r="C269" s="5" t="s">
        <v>18</v>
      </c>
      <c r="D269" s="16"/>
      <c r="E269" s="32" t="s">
        <v>1353</v>
      </c>
      <c r="F269" s="5" t="s">
        <v>581</v>
      </c>
      <c r="G269" s="11" t="s">
        <v>1053</v>
      </c>
      <c r="H269" s="5">
        <v>1</v>
      </c>
      <c r="I269" s="5" t="s">
        <v>582</v>
      </c>
      <c r="J269" s="5" t="s">
        <v>583</v>
      </c>
      <c r="K269" s="5">
        <v>2013</v>
      </c>
      <c r="L269" s="20" t="s">
        <v>1077</v>
      </c>
      <c r="M269" s="21" t="s">
        <v>1079</v>
      </c>
      <c r="N269" s="27" t="str">
        <f>HYPERLINK("http://www.airitibooks.com/Detail/Detail?PublicationID=P20151014003","http://www.airitibooks.com/Detail/Detail?PublicationID=P20151014003")</f>
        <v>http://www.airitibooks.com/Detail/Detail?PublicationID=P20151014003</v>
      </c>
      <c r="O269" s="20"/>
    </row>
    <row r="270" spans="1:15" s="4" customFormat="1">
      <c r="A270" s="10">
        <v>269</v>
      </c>
      <c r="B270" s="5" t="s">
        <v>2</v>
      </c>
      <c r="C270" s="5" t="s">
        <v>14</v>
      </c>
      <c r="D270" s="16"/>
      <c r="E270" s="32" t="s">
        <v>1354</v>
      </c>
      <c r="F270" s="5" t="s">
        <v>584</v>
      </c>
      <c r="G270" s="11" t="s">
        <v>1053</v>
      </c>
      <c r="H270" s="5">
        <v>1</v>
      </c>
      <c r="I270" s="5" t="s">
        <v>585</v>
      </c>
      <c r="J270" s="5" t="s">
        <v>42</v>
      </c>
      <c r="K270" s="5">
        <v>2014</v>
      </c>
      <c r="L270" s="20" t="s">
        <v>1077</v>
      </c>
      <c r="M270" s="21" t="s">
        <v>1079</v>
      </c>
      <c r="N270" s="27" t="str">
        <f>HYPERLINK("http://www.airitibooks.com/Detail/Detail?PublicationID=P20150319011","http://www.airitibooks.com/Detail/Detail?PublicationID=P20150319011")</f>
        <v>http://www.airitibooks.com/Detail/Detail?PublicationID=P20150319011</v>
      </c>
      <c r="O270" s="20"/>
    </row>
    <row r="271" spans="1:15" s="4" customFormat="1">
      <c r="A271" s="10">
        <v>270</v>
      </c>
      <c r="B271" s="5" t="s">
        <v>2</v>
      </c>
      <c r="C271" s="5" t="s">
        <v>586</v>
      </c>
      <c r="D271" s="16"/>
      <c r="E271" s="32" t="s">
        <v>1355</v>
      </c>
      <c r="F271" s="5" t="s">
        <v>587</v>
      </c>
      <c r="G271" s="11" t="s">
        <v>1053</v>
      </c>
      <c r="H271" s="5">
        <v>1</v>
      </c>
      <c r="I271" s="5" t="s">
        <v>588</v>
      </c>
      <c r="J271" s="5" t="s">
        <v>330</v>
      </c>
      <c r="K271" s="5">
        <v>2013</v>
      </c>
      <c r="L271" s="20" t="s">
        <v>1077</v>
      </c>
      <c r="M271" s="21" t="s">
        <v>1079</v>
      </c>
      <c r="N271" s="27" t="str">
        <f>HYPERLINK("http://www.airitibooks.com/Detail/Detail?PublicationID=P20150304012","http://www.airitibooks.com/Detail/Detail?PublicationID=P20150304012")</f>
        <v>http://www.airitibooks.com/Detail/Detail?PublicationID=P20150304012</v>
      </c>
      <c r="O271" s="20"/>
    </row>
    <row r="272" spans="1:15" s="4" customFormat="1">
      <c r="A272" s="10">
        <v>271</v>
      </c>
      <c r="B272" s="5" t="s">
        <v>2</v>
      </c>
      <c r="C272" s="5" t="s">
        <v>14</v>
      </c>
      <c r="D272" s="16"/>
      <c r="E272" s="32" t="s">
        <v>1356</v>
      </c>
      <c r="F272" s="5" t="s">
        <v>589</v>
      </c>
      <c r="G272" s="11" t="s">
        <v>1053</v>
      </c>
      <c r="H272" s="5">
        <v>1</v>
      </c>
      <c r="I272" s="5" t="s">
        <v>590</v>
      </c>
      <c r="J272" s="5" t="s">
        <v>51</v>
      </c>
      <c r="K272" s="5">
        <v>2015</v>
      </c>
      <c r="L272" s="20" t="s">
        <v>1077</v>
      </c>
      <c r="M272" s="21" t="s">
        <v>1079</v>
      </c>
      <c r="N272" s="27" t="str">
        <f>HYPERLINK("http://www.airitibooks.com/Detail/Detail?PublicationID=P20160801069","http://www.airitibooks.com/Detail/Detail?PublicationID=P20160801069")</f>
        <v>http://www.airitibooks.com/Detail/Detail?PublicationID=P20160801069</v>
      </c>
      <c r="O272" s="20"/>
    </row>
    <row r="273" spans="1:15" s="4" customFormat="1">
      <c r="A273" s="10">
        <v>272</v>
      </c>
      <c r="B273" s="5" t="s">
        <v>2</v>
      </c>
      <c r="C273" s="5" t="s">
        <v>19</v>
      </c>
      <c r="D273" s="16"/>
      <c r="E273" s="32" t="s">
        <v>1357</v>
      </c>
      <c r="F273" s="5" t="s">
        <v>32</v>
      </c>
      <c r="G273" s="11" t="s">
        <v>1053</v>
      </c>
      <c r="H273" s="5">
        <v>1</v>
      </c>
      <c r="I273" s="5" t="s">
        <v>591</v>
      </c>
      <c r="J273" s="5" t="s">
        <v>38</v>
      </c>
      <c r="K273" s="5">
        <v>2014</v>
      </c>
      <c r="L273" s="20" t="s">
        <v>1077</v>
      </c>
      <c r="M273" s="21" t="s">
        <v>1078</v>
      </c>
      <c r="N273" s="27" t="str">
        <f>HYPERLINK("http://www.airitibooks.com/Detail/Detail?PublicationID=P20150918078","http://www.airitibooks.com/Detail/Detail?PublicationID=P20150918078")</f>
        <v>http://www.airitibooks.com/Detail/Detail?PublicationID=P20150918078</v>
      </c>
      <c r="O273" s="20"/>
    </row>
    <row r="274" spans="1:15" s="4" customFormat="1">
      <c r="A274" s="10">
        <v>273</v>
      </c>
      <c r="B274" s="5" t="s">
        <v>2</v>
      </c>
      <c r="C274" s="5" t="s">
        <v>87</v>
      </c>
      <c r="D274" s="16"/>
      <c r="E274" s="32" t="s">
        <v>1358</v>
      </c>
      <c r="F274" s="5" t="s">
        <v>592</v>
      </c>
      <c r="G274" s="11" t="s">
        <v>1053</v>
      </c>
      <c r="H274" s="5">
        <v>1</v>
      </c>
      <c r="I274" s="5" t="s">
        <v>593</v>
      </c>
      <c r="J274" s="5" t="s">
        <v>64</v>
      </c>
      <c r="K274" s="5">
        <v>2013</v>
      </c>
      <c r="L274" s="20" t="s">
        <v>1077</v>
      </c>
      <c r="M274" s="21" t="s">
        <v>1079</v>
      </c>
      <c r="N274" s="27" t="str">
        <f>HYPERLINK("http://www.airitibooks.com/Detail/Detail?PublicationID=P20160806007","http://www.airitibooks.com/Detail/Detail?PublicationID=P20160806007")</f>
        <v>http://www.airitibooks.com/Detail/Detail?PublicationID=P20160806007</v>
      </c>
      <c r="O274" s="20"/>
    </row>
    <row r="275" spans="1:15" s="4" customFormat="1" ht="17.25" customHeight="1">
      <c r="A275" s="10">
        <v>274</v>
      </c>
      <c r="B275" s="5" t="s">
        <v>2</v>
      </c>
      <c r="C275" s="5" t="s">
        <v>12</v>
      </c>
      <c r="D275" s="25"/>
      <c r="E275" s="11" t="s">
        <v>1359</v>
      </c>
      <c r="F275" s="7" t="s">
        <v>594</v>
      </c>
      <c r="G275" s="11" t="s">
        <v>1053</v>
      </c>
      <c r="H275" s="5">
        <v>2</v>
      </c>
      <c r="I275" s="5" t="s">
        <v>595</v>
      </c>
      <c r="J275" s="5" t="s">
        <v>64</v>
      </c>
      <c r="K275" s="5">
        <v>2012</v>
      </c>
      <c r="L275" s="20" t="s">
        <v>1077</v>
      </c>
      <c r="M275" s="21" t="s">
        <v>1079</v>
      </c>
      <c r="N275" s="27" t="str">
        <f>HYPERLINK("http://www.airitibooks.com/Detail/Detail?PublicationID=P20160806004","http://www.airitibooks.com/Detail/Detail?PublicationID=P20160806004")</f>
        <v>http://www.airitibooks.com/Detail/Detail?PublicationID=P20160806004</v>
      </c>
      <c r="O275" s="20"/>
    </row>
    <row r="276" spans="1:15" s="4" customFormat="1">
      <c r="A276" s="10">
        <v>275</v>
      </c>
      <c r="B276" s="5" t="s">
        <v>2</v>
      </c>
      <c r="C276" s="5" t="s">
        <v>14</v>
      </c>
      <c r="D276" s="16"/>
      <c r="E276" s="32" t="s">
        <v>1360</v>
      </c>
      <c r="F276" s="5" t="s">
        <v>596</v>
      </c>
      <c r="G276" s="11" t="s">
        <v>1053</v>
      </c>
      <c r="H276" s="5">
        <v>1</v>
      </c>
      <c r="I276" s="5" t="s">
        <v>597</v>
      </c>
      <c r="J276" s="5" t="s">
        <v>598</v>
      </c>
      <c r="K276" s="5">
        <v>2014</v>
      </c>
      <c r="L276" s="20" t="s">
        <v>1077</v>
      </c>
      <c r="M276" s="21" t="s">
        <v>1079</v>
      </c>
      <c r="N276" s="27" t="str">
        <f>HYPERLINK("http://www.airitibooks.com/Detail/Detail?PublicationID=P20160907220","http://www.airitibooks.com/Detail/Detail?PublicationID=P20160907220")</f>
        <v>http://www.airitibooks.com/Detail/Detail?PublicationID=P20160907220</v>
      </c>
      <c r="O276" s="20"/>
    </row>
    <row r="277" spans="1:15" s="4" customFormat="1">
      <c r="A277" s="10">
        <v>276</v>
      </c>
      <c r="B277" s="5" t="s">
        <v>2</v>
      </c>
      <c r="C277" s="5" t="s">
        <v>14</v>
      </c>
      <c r="D277" s="16"/>
      <c r="E277" s="32" t="s">
        <v>1361</v>
      </c>
      <c r="F277" s="5" t="s">
        <v>599</v>
      </c>
      <c r="G277" s="11" t="s">
        <v>1053</v>
      </c>
      <c r="H277" s="5">
        <v>1</v>
      </c>
      <c r="I277" s="5" t="s">
        <v>600</v>
      </c>
      <c r="J277" s="5" t="s">
        <v>22</v>
      </c>
      <c r="K277" s="5">
        <v>2012</v>
      </c>
      <c r="L277" s="20" t="s">
        <v>1077</v>
      </c>
      <c r="M277" s="21" t="s">
        <v>1079</v>
      </c>
      <c r="N277" s="27" t="str">
        <f>HYPERLINK("http://www.airitibooks.com/Detail/Detail?PublicationID=P20160930050","http://www.airitibooks.com/Detail/Detail?PublicationID=P20160930050")</f>
        <v>http://www.airitibooks.com/Detail/Detail?PublicationID=P20160930050</v>
      </c>
      <c r="O277" s="20"/>
    </row>
    <row r="278" spans="1:15" s="4" customFormat="1">
      <c r="A278" s="10">
        <v>277</v>
      </c>
      <c r="B278" s="5" t="s">
        <v>2</v>
      </c>
      <c r="C278" s="5" t="s">
        <v>18</v>
      </c>
      <c r="D278" s="16"/>
      <c r="E278" s="32" t="s">
        <v>1362</v>
      </c>
      <c r="F278" s="5" t="s">
        <v>601</v>
      </c>
      <c r="G278" s="11" t="s">
        <v>1053</v>
      </c>
      <c r="H278" s="5">
        <v>1</v>
      </c>
      <c r="I278" s="5" t="s">
        <v>602</v>
      </c>
      <c r="J278" s="5" t="s">
        <v>498</v>
      </c>
      <c r="K278" s="5">
        <v>2013</v>
      </c>
      <c r="L278" s="20" t="s">
        <v>1077</v>
      </c>
      <c r="M278" s="21" t="s">
        <v>1079</v>
      </c>
      <c r="N278" s="27" t="str">
        <f>HYPERLINK("http://www.airitibooks.com/Detail/Detail?PublicationID=P20150410050","http://www.airitibooks.com/Detail/Detail?PublicationID=P20150410050")</f>
        <v>http://www.airitibooks.com/Detail/Detail?PublicationID=P20150410050</v>
      </c>
      <c r="O278" s="20"/>
    </row>
    <row r="279" spans="1:15" s="4" customFormat="1">
      <c r="A279" s="10">
        <v>278</v>
      </c>
      <c r="B279" s="5" t="s">
        <v>2</v>
      </c>
      <c r="C279" s="5" t="s">
        <v>5</v>
      </c>
      <c r="D279" s="16"/>
      <c r="E279" s="32" t="s">
        <v>1363</v>
      </c>
      <c r="F279" s="5" t="s">
        <v>603</v>
      </c>
      <c r="G279" s="11" t="s">
        <v>1053</v>
      </c>
      <c r="H279" s="5">
        <v>1</v>
      </c>
      <c r="I279" s="5" t="s">
        <v>604</v>
      </c>
      <c r="J279" s="5" t="s">
        <v>605</v>
      </c>
      <c r="K279" s="5">
        <v>2015</v>
      </c>
      <c r="L279" s="20" t="s">
        <v>1077</v>
      </c>
      <c r="M279" s="21" t="s">
        <v>1079</v>
      </c>
      <c r="N279" s="27" t="str">
        <f>HYPERLINK("http://www.airitibooks.com/Detail/Detail?PublicationID=P20150910069","http://www.airitibooks.com/Detail/Detail?PublicationID=P20150910069")</f>
        <v>http://www.airitibooks.com/Detail/Detail?PublicationID=P20150910069</v>
      </c>
      <c r="O279" s="20"/>
    </row>
    <row r="280" spans="1:15" s="4" customFormat="1">
      <c r="A280" s="10">
        <v>279</v>
      </c>
      <c r="B280" s="5" t="s">
        <v>2</v>
      </c>
      <c r="C280" s="5" t="s">
        <v>87</v>
      </c>
      <c r="D280" s="16"/>
      <c r="E280" s="32" t="s">
        <v>1364</v>
      </c>
      <c r="F280" s="5" t="s">
        <v>606</v>
      </c>
      <c r="G280" s="11" t="s">
        <v>1053</v>
      </c>
      <c r="H280" s="5">
        <v>1</v>
      </c>
      <c r="I280" s="5" t="s">
        <v>607</v>
      </c>
      <c r="J280" s="5" t="s">
        <v>105</v>
      </c>
      <c r="K280" s="5">
        <v>2015</v>
      </c>
      <c r="L280" s="20" t="s">
        <v>1077</v>
      </c>
      <c r="M280" s="21" t="s">
        <v>1079</v>
      </c>
      <c r="N280" s="27" t="str">
        <f>HYPERLINK("http://www.airitibooks.com/Detail/Detail?PublicationID=P20150626060","http://www.airitibooks.com/Detail/Detail?PublicationID=P20150626060")</f>
        <v>http://www.airitibooks.com/Detail/Detail?PublicationID=P20150626060</v>
      </c>
      <c r="O280" s="20"/>
    </row>
    <row r="281" spans="1:15" s="4" customFormat="1">
      <c r="A281" s="10">
        <v>280</v>
      </c>
      <c r="B281" s="5" t="s">
        <v>2</v>
      </c>
      <c r="C281" s="5" t="s">
        <v>12</v>
      </c>
      <c r="D281" s="16"/>
      <c r="E281" s="32" t="s">
        <v>1365</v>
      </c>
      <c r="F281" s="5" t="s">
        <v>1036</v>
      </c>
      <c r="G281" s="11" t="s">
        <v>1053</v>
      </c>
      <c r="H281" s="5">
        <v>1</v>
      </c>
      <c r="I281" s="5" t="s">
        <v>608</v>
      </c>
      <c r="J281" s="5" t="s">
        <v>57</v>
      </c>
      <c r="K281" s="5">
        <v>2015</v>
      </c>
      <c r="L281" s="20" t="s">
        <v>1077</v>
      </c>
      <c r="M281" s="21" t="s">
        <v>1079</v>
      </c>
      <c r="N281" s="27" t="str">
        <f>HYPERLINK("http://www.airitibooks.com/Detail/Detail?PublicationID=P20160806083","http://www.airitibooks.com/Detail/Detail?PublicationID=P20160806083")</f>
        <v>http://www.airitibooks.com/Detail/Detail?PublicationID=P20160806083</v>
      </c>
      <c r="O281" s="20"/>
    </row>
    <row r="282" spans="1:15" s="4" customFormat="1">
      <c r="A282" s="10">
        <v>281</v>
      </c>
      <c r="B282" s="5" t="s">
        <v>2</v>
      </c>
      <c r="C282" s="5" t="s">
        <v>59</v>
      </c>
      <c r="D282" s="16"/>
      <c r="E282" s="32" t="s">
        <v>1366</v>
      </c>
      <c r="F282" s="5" t="s">
        <v>609</v>
      </c>
      <c r="G282" s="11" t="s">
        <v>1053</v>
      </c>
      <c r="H282" s="5">
        <v>1</v>
      </c>
      <c r="I282" s="5" t="s">
        <v>610</v>
      </c>
      <c r="J282" s="5" t="s">
        <v>518</v>
      </c>
      <c r="K282" s="5">
        <v>2012</v>
      </c>
      <c r="L282" s="20" t="s">
        <v>1077</v>
      </c>
      <c r="M282" s="21" t="s">
        <v>1079</v>
      </c>
      <c r="N282" s="27" t="str">
        <f>HYPERLINK("http://www.airitibooks.com/Detail/Detail?PublicationID=P20160725215","http://www.airitibooks.com/Detail/Detail?PublicationID=P20160725215")</f>
        <v>http://www.airitibooks.com/Detail/Detail?PublicationID=P20160725215</v>
      </c>
      <c r="O282" s="20"/>
    </row>
    <row r="283" spans="1:15" s="4" customFormat="1">
      <c r="A283" s="10">
        <v>282</v>
      </c>
      <c r="B283" s="5" t="s">
        <v>2</v>
      </c>
      <c r="C283" s="5" t="s">
        <v>6</v>
      </c>
      <c r="D283" s="16"/>
      <c r="E283" s="32" t="s">
        <v>1367</v>
      </c>
      <c r="F283" s="5" t="s">
        <v>1037</v>
      </c>
      <c r="G283" s="11" t="s">
        <v>1053</v>
      </c>
      <c r="H283" s="5">
        <v>1</v>
      </c>
      <c r="I283" s="5" t="s">
        <v>611</v>
      </c>
      <c r="J283" s="5" t="s">
        <v>250</v>
      </c>
      <c r="K283" s="5">
        <v>2014</v>
      </c>
      <c r="L283" s="20" t="s">
        <v>1077</v>
      </c>
      <c r="M283" s="21" t="s">
        <v>1079</v>
      </c>
      <c r="N283" s="27" t="str">
        <f>HYPERLINK("http://www.airitibooks.com/Detail/Detail?PublicationID=P20160806024","http://www.airitibooks.com/Detail/Detail?PublicationID=P20160806024")</f>
        <v>http://www.airitibooks.com/Detail/Detail?PublicationID=P20160806024</v>
      </c>
      <c r="O283" s="20"/>
    </row>
    <row r="284" spans="1:15" s="4" customFormat="1">
      <c r="A284" s="10">
        <v>283</v>
      </c>
      <c r="B284" s="5" t="s">
        <v>2</v>
      </c>
      <c r="C284" s="5" t="s">
        <v>73</v>
      </c>
      <c r="D284" s="16"/>
      <c r="E284" s="32" t="s">
        <v>1368</v>
      </c>
      <c r="F284" s="5" t="s">
        <v>1038</v>
      </c>
      <c r="G284" s="11" t="s">
        <v>1053</v>
      </c>
      <c r="H284" s="5">
        <v>1</v>
      </c>
      <c r="I284" s="5" t="s">
        <v>612</v>
      </c>
      <c r="J284" s="5" t="s">
        <v>51</v>
      </c>
      <c r="K284" s="5">
        <v>2014</v>
      </c>
      <c r="L284" s="20" t="s">
        <v>1077</v>
      </c>
      <c r="M284" s="21" t="s">
        <v>1079</v>
      </c>
      <c r="N284" s="27" t="str">
        <f>HYPERLINK("http://www.airitibooks.com/Detail/Detail?PublicationID=P20140521161","http://www.airitibooks.com/Detail/Detail?PublicationID=P20140521161")</f>
        <v>http://www.airitibooks.com/Detail/Detail?PublicationID=P20140521161</v>
      </c>
      <c r="O284" s="20"/>
    </row>
    <row r="285" spans="1:15" s="4" customFormat="1">
      <c r="A285" s="10">
        <v>284</v>
      </c>
      <c r="B285" s="5" t="s">
        <v>2</v>
      </c>
      <c r="C285" s="5" t="s">
        <v>17</v>
      </c>
      <c r="D285" s="16"/>
      <c r="E285" s="32" t="s">
        <v>1369</v>
      </c>
      <c r="F285" s="5" t="s">
        <v>1039</v>
      </c>
      <c r="G285" s="11" t="s">
        <v>1053</v>
      </c>
      <c r="H285" s="5">
        <v>1</v>
      </c>
      <c r="I285" s="5" t="s">
        <v>613</v>
      </c>
      <c r="J285" s="5" t="s">
        <v>54</v>
      </c>
      <c r="K285" s="5">
        <v>2015</v>
      </c>
      <c r="L285" s="20" t="s">
        <v>1077</v>
      </c>
      <c r="M285" s="21" t="s">
        <v>1079</v>
      </c>
      <c r="N285" s="27" t="str">
        <f>HYPERLINK("http://www.airitibooks.com/Detail/Detail?PublicationID=P20160806063","http://www.airitibooks.com/Detail/Detail?PublicationID=P20160806063")</f>
        <v>http://www.airitibooks.com/Detail/Detail?PublicationID=P20160806063</v>
      </c>
      <c r="O285" s="20"/>
    </row>
    <row r="286" spans="1:15" s="4" customFormat="1">
      <c r="A286" s="10">
        <v>285</v>
      </c>
      <c r="B286" s="5" t="s">
        <v>2</v>
      </c>
      <c r="C286" s="5" t="s">
        <v>12</v>
      </c>
      <c r="D286" s="16"/>
      <c r="E286" s="32" t="s">
        <v>1370</v>
      </c>
      <c r="F286" s="5" t="s">
        <v>614</v>
      </c>
      <c r="G286" s="11" t="s">
        <v>1053</v>
      </c>
      <c r="H286" s="5">
        <v>1</v>
      </c>
      <c r="I286" s="5" t="s">
        <v>615</v>
      </c>
      <c r="J286" s="5" t="s">
        <v>42</v>
      </c>
      <c r="K286" s="5">
        <v>2014</v>
      </c>
      <c r="L286" s="20" t="s">
        <v>1077</v>
      </c>
      <c r="M286" s="21" t="s">
        <v>1079</v>
      </c>
      <c r="N286" s="27" t="str">
        <f>HYPERLINK("http://www.airitibooks.com/Detail/Detail?PublicationID=P20141208229","http://www.airitibooks.com/Detail/Detail?PublicationID=P20141208229")</f>
        <v>http://www.airitibooks.com/Detail/Detail?PublicationID=P20141208229</v>
      </c>
      <c r="O286" s="20"/>
    </row>
    <row r="287" spans="1:15" s="4" customFormat="1">
      <c r="A287" s="10">
        <v>286</v>
      </c>
      <c r="B287" s="5" t="s">
        <v>2</v>
      </c>
      <c r="C287" s="5" t="s">
        <v>12</v>
      </c>
      <c r="D287" s="16"/>
      <c r="E287" s="32" t="s">
        <v>1371</v>
      </c>
      <c r="F287" s="5" t="s">
        <v>1040</v>
      </c>
      <c r="G287" s="11" t="s">
        <v>1053</v>
      </c>
      <c r="H287" s="5">
        <v>1</v>
      </c>
      <c r="I287" s="5" t="s">
        <v>982</v>
      </c>
      <c r="J287" s="5" t="s">
        <v>616</v>
      </c>
      <c r="K287" s="5">
        <v>2015</v>
      </c>
      <c r="L287" s="20" t="s">
        <v>1077</v>
      </c>
      <c r="M287" s="21" t="s">
        <v>1079</v>
      </c>
      <c r="N287" s="27" t="str">
        <f>HYPERLINK("http://www.airitibooks.com/Detail/Detail?PublicationID=P20160806068","http://www.airitibooks.com/Detail/Detail?PublicationID=P20160806068")</f>
        <v>http://www.airitibooks.com/Detail/Detail?PublicationID=P20160806068</v>
      </c>
      <c r="O287" s="20"/>
    </row>
    <row r="288" spans="1:15" s="4" customFormat="1">
      <c r="A288" s="10">
        <v>287</v>
      </c>
      <c r="B288" s="5" t="s">
        <v>2</v>
      </c>
      <c r="C288" s="5" t="s">
        <v>12</v>
      </c>
      <c r="D288" s="16"/>
      <c r="E288" s="32" t="s">
        <v>1372</v>
      </c>
      <c r="F288" s="5" t="s">
        <v>617</v>
      </c>
      <c r="G288" s="11" t="s">
        <v>1053</v>
      </c>
      <c r="H288" s="5">
        <v>1</v>
      </c>
      <c r="I288" s="5" t="s">
        <v>618</v>
      </c>
      <c r="J288" s="5" t="s">
        <v>269</v>
      </c>
      <c r="K288" s="5">
        <v>2014</v>
      </c>
      <c r="L288" s="20" t="s">
        <v>1077</v>
      </c>
      <c r="M288" s="21" t="s">
        <v>1079</v>
      </c>
      <c r="N288" s="27" t="str">
        <f>HYPERLINK("http://www.airitibooks.com/Detail/Detail?PublicationID=P20150618009","http://www.airitibooks.com/Detail/Detail?PublicationID=P20150618009")</f>
        <v>http://www.airitibooks.com/Detail/Detail?PublicationID=P20150618009</v>
      </c>
      <c r="O288" s="20"/>
    </row>
    <row r="289" spans="1:15" s="4" customFormat="1">
      <c r="A289" s="10">
        <v>288</v>
      </c>
      <c r="B289" s="5" t="s">
        <v>2</v>
      </c>
      <c r="C289" s="5" t="s">
        <v>14</v>
      </c>
      <c r="D289" s="16"/>
      <c r="E289" s="32" t="s">
        <v>1373</v>
      </c>
      <c r="F289" s="5" t="s">
        <v>619</v>
      </c>
      <c r="G289" s="11" t="s">
        <v>1053</v>
      </c>
      <c r="H289" s="5">
        <v>1</v>
      </c>
      <c r="I289" s="5" t="s">
        <v>620</v>
      </c>
      <c r="J289" s="5" t="s">
        <v>621</v>
      </c>
      <c r="K289" s="5">
        <v>2014</v>
      </c>
      <c r="L289" s="20" t="s">
        <v>1077</v>
      </c>
      <c r="M289" s="21" t="s">
        <v>1079</v>
      </c>
      <c r="N289" s="27" t="str">
        <f>HYPERLINK("http://www.airitibooks.com/Detail/Detail?PublicationID=P20151027090","http://www.airitibooks.com/Detail/Detail?PublicationID=P20151027090")</f>
        <v>http://www.airitibooks.com/Detail/Detail?PublicationID=P20151027090</v>
      </c>
      <c r="O289" s="20"/>
    </row>
    <row r="290" spans="1:15" s="4" customFormat="1">
      <c r="A290" s="10">
        <v>289</v>
      </c>
      <c r="B290" s="5" t="s">
        <v>2</v>
      </c>
      <c r="C290" s="5" t="s">
        <v>11</v>
      </c>
      <c r="D290" s="16"/>
      <c r="E290" s="32" t="s">
        <v>1374</v>
      </c>
      <c r="F290" s="5" t="s">
        <v>622</v>
      </c>
      <c r="G290" s="11" t="s">
        <v>1053</v>
      </c>
      <c r="H290" s="5">
        <v>1</v>
      </c>
      <c r="I290" s="5" t="s">
        <v>623</v>
      </c>
      <c r="J290" s="5" t="s">
        <v>309</v>
      </c>
      <c r="K290" s="5">
        <v>2015</v>
      </c>
      <c r="L290" s="20" t="s">
        <v>1077</v>
      </c>
      <c r="M290" s="21" t="s">
        <v>1079</v>
      </c>
      <c r="N290" s="27" t="str">
        <f>HYPERLINK("http://www.airitibooks.com/Detail/Detail?PublicationID=P20151111094","http://www.airitibooks.com/Detail/Detail?PublicationID=P20151111094")</f>
        <v>http://www.airitibooks.com/Detail/Detail?PublicationID=P20151111094</v>
      </c>
      <c r="O290" s="20"/>
    </row>
    <row r="291" spans="1:15" s="4" customFormat="1">
      <c r="A291" s="10">
        <v>290</v>
      </c>
      <c r="B291" s="5" t="s">
        <v>2</v>
      </c>
      <c r="C291" s="5" t="s">
        <v>73</v>
      </c>
      <c r="D291" s="16"/>
      <c r="E291" s="32" t="s">
        <v>1375</v>
      </c>
      <c r="F291" s="5" t="s">
        <v>1041</v>
      </c>
      <c r="G291" s="11" t="s">
        <v>1053</v>
      </c>
      <c r="H291" s="5">
        <v>1</v>
      </c>
      <c r="I291" s="5" t="s">
        <v>624</v>
      </c>
      <c r="J291" s="5" t="s">
        <v>42</v>
      </c>
      <c r="K291" s="5">
        <v>2015</v>
      </c>
      <c r="L291" s="20" t="s">
        <v>1077</v>
      </c>
      <c r="M291" s="21" t="s">
        <v>1079</v>
      </c>
      <c r="N291" s="27" t="str">
        <f>HYPERLINK("http://www.airitibooks.com/Detail/Detail?PublicationID=P20150504078","http://www.airitibooks.com/Detail/Detail?PublicationID=P20150504078")</f>
        <v>http://www.airitibooks.com/Detail/Detail?PublicationID=P20150504078</v>
      </c>
      <c r="O291" s="20"/>
    </row>
    <row r="292" spans="1:15" s="4" customFormat="1">
      <c r="A292" s="10">
        <v>291</v>
      </c>
      <c r="B292" s="5" t="s">
        <v>2</v>
      </c>
      <c r="C292" s="5" t="s">
        <v>73</v>
      </c>
      <c r="D292" s="16"/>
      <c r="E292" s="32" t="s">
        <v>1376</v>
      </c>
      <c r="F292" s="5" t="s">
        <v>625</v>
      </c>
      <c r="G292" s="11" t="s">
        <v>1053</v>
      </c>
      <c r="H292" s="5">
        <v>1</v>
      </c>
      <c r="I292" s="5" t="s">
        <v>626</v>
      </c>
      <c r="J292" s="5" t="s">
        <v>506</v>
      </c>
      <c r="K292" s="5">
        <v>2014</v>
      </c>
      <c r="L292" s="20" t="s">
        <v>1077</v>
      </c>
      <c r="M292" s="21" t="s">
        <v>1079</v>
      </c>
      <c r="N292" s="27" t="str">
        <f>HYPERLINK("http://www.airitibooks.com/Detail/Detail?PublicationID=P20150624240","http://www.airitibooks.com/Detail/Detail?PublicationID=P20150624240")</f>
        <v>http://www.airitibooks.com/Detail/Detail?PublicationID=P20150624240</v>
      </c>
      <c r="O292" s="20"/>
    </row>
    <row r="293" spans="1:15" s="4" customFormat="1">
      <c r="A293" s="10">
        <v>292</v>
      </c>
      <c r="B293" s="5" t="s">
        <v>2</v>
      </c>
      <c r="C293" s="5" t="s">
        <v>7</v>
      </c>
      <c r="D293" s="16"/>
      <c r="E293" s="32" t="s">
        <v>1377</v>
      </c>
      <c r="F293" s="5" t="s">
        <v>627</v>
      </c>
      <c r="G293" s="11" t="s">
        <v>1053</v>
      </c>
      <c r="H293" s="5">
        <v>1</v>
      </c>
      <c r="I293" s="5" t="s">
        <v>628</v>
      </c>
      <c r="J293" s="5" t="s">
        <v>39</v>
      </c>
      <c r="K293" s="5">
        <v>2015</v>
      </c>
      <c r="L293" s="20" t="s">
        <v>1077</v>
      </c>
      <c r="M293" s="21" t="s">
        <v>1079</v>
      </c>
      <c r="N293" s="27" t="str">
        <f>HYPERLINK("http://www.airitibooks.com/Detail/Detail?PublicationID=P20150528078","http://www.airitibooks.com/Detail/Detail?PublicationID=P20150528078")</f>
        <v>http://www.airitibooks.com/Detail/Detail?PublicationID=P20150528078</v>
      </c>
      <c r="O293" s="20"/>
    </row>
    <row r="294" spans="1:15" s="4" customFormat="1">
      <c r="A294" s="10">
        <v>293</v>
      </c>
      <c r="B294" s="5" t="s">
        <v>2</v>
      </c>
      <c r="C294" s="5" t="s">
        <v>7</v>
      </c>
      <c r="D294" s="16"/>
      <c r="E294" s="32" t="s">
        <v>1378</v>
      </c>
      <c r="F294" s="5" t="s">
        <v>629</v>
      </c>
      <c r="G294" s="11" t="s">
        <v>1053</v>
      </c>
      <c r="H294" s="5">
        <v>1</v>
      </c>
      <c r="I294" s="5" t="s">
        <v>630</v>
      </c>
      <c r="J294" s="5" t="s">
        <v>28</v>
      </c>
      <c r="K294" s="5">
        <v>2014</v>
      </c>
      <c r="L294" s="20" t="s">
        <v>1077</v>
      </c>
      <c r="M294" s="21" t="s">
        <v>1079</v>
      </c>
      <c r="N294" s="27" t="str">
        <f>HYPERLINK("http://www.airitibooks.com/Detail/Detail?PublicationID=P20141208103","http://www.airitibooks.com/Detail/Detail?PublicationID=P20141208103")</f>
        <v>http://www.airitibooks.com/Detail/Detail?PublicationID=P20141208103</v>
      </c>
      <c r="O294" s="20"/>
    </row>
    <row r="295" spans="1:15" s="4" customFormat="1">
      <c r="A295" s="10">
        <v>294</v>
      </c>
      <c r="B295" s="5" t="s">
        <v>2</v>
      </c>
      <c r="C295" s="5" t="s">
        <v>7</v>
      </c>
      <c r="D295" s="16"/>
      <c r="E295" s="32" t="s">
        <v>1379</v>
      </c>
      <c r="F295" s="5" t="s">
        <v>631</v>
      </c>
      <c r="G295" s="11" t="s">
        <v>1053</v>
      </c>
      <c r="H295" s="5">
        <v>1</v>
      </c>
      <c r="I295" s="5" t="s">
        <v>632</v>
      </c>
      <c r="J295" s="5" t="s">
        <v>375</v>
      </c>
      <c r="K295" s="5">
        <v>2013</v>
      </c>
      <c r="L295" s="20" t="s">
        <v>1077</v>
      </c>
      <c r="M295" s="21" t="s">
        <v>1079</v>
      </c>
      <c r="N295" s="27" t="str">
        <f>HYPERLINK("http://www.airitibooks.com/Detail/Detail?PublicationID=P20150522014","http://www.airitibooks.com/Detail/Detail?PublicationID=P20150522014")</f>
        <v>http://www.airitibooks.com/Detail/Detail?PublicationID=P20150522014</v>
      </c>
      <c r="O295" s="20"/>
    </row>
    <row r="296" spans="1:15" s="4" customFormat="1">
      <c r="A296" s="10">
        <v>295</v>
      </c>
      <c r="B296" s="5" t="s">
        <v>2</v>
      </c>
      <c r="C296" s="5" t="s">
        <v>73</v>
      </c>
      <c r="D296" s="16"/>
      <c r="E296" s="32" t="s">
        <v>1380</v>
      </c>
      <c r="F296" s="5" t="s">
        <v>633</v>
      </c>
      <c r="G296" s="11" t="s">
        <v>1053</v>
      </c>
      <c r="H296" s="5">
        <v>1</v>
      </c>
      <c r="I296" s="5" t="s">
        <v>634</v>
      </c>
      <c r="J296" s="5" t="s">
        <v>79</v>
      </c>
      <c r="K296" s="5">
        <v>2013</v>
      </c>
      <c r="L296" s="20" t="s">
        <v>1077</v>
      </c>
      <c r="M296" s="21" t="s">
        <v>1079</v>
      </c>
      <c r="N296" s="27" t="str">
        <f>HYPERLINK("http://www.airitibooks.com/Detail/Detail?PublicationID=P20150318003","http://www.airitibooks.com/Detail/Detail?PublicationID=P20150318003")</f>
        <v>http://www.airitibooks.com/Detail/Detail?PublicationID=P20150318003</v>
      </c>
      <c r="O296" s="20"/>
    </row>
    <row r="297" spans="1:15" s="4" customFormat="1">
      <c r="A297" s="10">
        <v>296</v>
      </c>
      <c r="B297" s="5" t="s">
        <v>2</v>
      </c>
      <c r="C297" s="5" t="s">
        <v>15</v>
      </c>
      <c r="D297" s="16"/>
      <c r="E297" s="32" t="s">
        <v>1381</v>
      </c>
      <c r="F297" s="5" t="s">
        <v>635</v>
      </c>
      <c r="G297" s="11" t="s">
        <v>1053</v>
      </c>
      <c r="H297" s="5">
        <v>1</v>
      </c>
      <c r="I297" s="5" t="s">
        <v>636</v>
      </c>
      <c r="J297" s="5" t="s">
        <v>233</v>
      </c>
      <c r="K297" s="5">
        <v>2013</v>
      </c>
      <c r="L297" s="20" t="s">
        <v>1081</v>
      </c>
      <c r="M297" s="21" t="s">
        <v>1079</v>
      </c>
      <c r="N297" s="27" t="str">
        <f>HYPERLINK("http://www.airitibooks.com/Detail/Detail?PublicationID=P20140520038","http://www.airitibooks.com/Detail/Detail?PublicationID=P20140520038")</f>
        <v>http://www.airitibooks.com/Detail/Detail?PublicationID=P20140520038</v>
      </c>
      <c r="O297" s="20"/>
    </row>
    <row r="298" spans="1:15" s="4" customFormat="1">
      <c r="A298" s="10">
        <v>297</v>
      </c>
      <c r="B298" s="5" t="s">
        <v>2</v>
      </c>
      <c r="C298" s="5" t="s">
        <v>19</v>
      </c>
      <c r="D298" s="16"/>
      <c r="E298" s="32" t="s">
        <v>1382</v>
      </c>
      <c r="F298" s="5" t="s">
        <v>637</v>
      </c>
      <c r="G298" s="11" t="s">
        <v>1053</v>
      </c>
      <c r="H298" s="5">
        <v>1</v>
      </c>
      <c r="I298" s="5" t="s">
        <v>638</v>
      </c>
      <c r="J298" s="5" t="s">
        <v>140</v>
      </c>
      <c r="K298" s="5">
        <v>2015</v>
      </c>
      <c r="L298" s="20" t="s">
        <v>1077</v>
      </c>
      <c r="M298" s="21" t="s">
        <v>1079</v>
      </c>
      <c r="N298" s="27" t="str">
        <f>HYPERLINK("http://www.airitibooks.com/Detail/Detail?PublicationID=P20150309026","http://www.airitibooks.com/Detail/Detail?PublicationID=P20150309026")</f>
        <v>http://www.airitibooks.com/Detail/Detail?PublicationID=P20150309026</v>
      </c>
      <c r="O298" s="20"/>
    </row>
    <row r="299" spans="1:15" s="4" customFormat="1">
      <c r="A299" s="10">
        <v>298</v>
      </c>
      <c r="B299" s="5" t="s">
        <v>2</v>
      </c>
      <c r="C299" s="5" t="s">
        <v>639</v>
      </c>
      <c r="D299" s="16"/>
      <c r="E299" s="32" t="s">
        <v>1383</v>
      </c>
      <c r="F299" s="5" t="s">
        <v>640</v>
      </c>
      <c r="G299" s="11" t="s">
        <v>1053</v>
      </c>
      <c r="H299" s="5">
        <v>1</v>
      </c>
      <c r="I299" s="5" t="s">
        <v>641</v>
      </c>
      <c r="J299" s="5" t="s">
        <v>269</v>
      </c>
      <c r="K299" s="5">
        <v>2015</v>
      </c>
      <c r="L299" s="20" t="s">
        <v>1077</v>
      </c>
      <c r="M299" s="21" t="s">
        <v>1079</v>
      </c>
      <c r="N299" s="27" t="str">
        <f>HYPERLINK("http://www.airitibooks.com/Detail/Detail?PublicationID=P20150216001","http://www.airitibooks.com/Detail/Detail?PublicationID=P20150216001")</f>
        <v>http://www.airitibooks.com/Detail/Detail?PublicationID=P20150216001</v>
      </c>
      <c r="O299" s="20"/>
    </row>
    <row r="300" spans="1:15" s="4" customFormat="1">
      <c r="A300" s="10">
        <v>299</v>
      </c>
      <c r="B300" s="5" t="s">
        <v>2</v>
      </c>
      <c r="C300" s="5" t="s">
        <v>17</v>
      </c>
      <c r="D300" s="16"/>
      <c r="E300" s="32" t="s">
        <v>1384</v>
      </c>
      <c r="F300" s="5" t="s">
        <v>642</v>
      </c>
      <c r="G300" s="11" t="s">
        <v>1053</v>
      </c>
      <c r="H300" s="5">
        <v>1</v>
      </c>
      <c r="I300" s="5" t="s">
        <v>643</v>
      </c>
      <c r="J300" s="5" t="s">
        <v>188</v>
      </c>
      <c r="K300" s="5">
        <v>2013</v>
      </c>
      <c r="L300" s="20" t="s">
        <v>1077</v>
      </c>
      <c r="M300" s="21" t="s">
        <v>1079</v>
      </c>
      <c r="N300" s="27" t="str">
        <f>HYPERLINK("http://www.airitibooks.com/Detail/Detail?PublicationID=P20150316019","http://www.airitibooks.com/Detail/Detail?PublicationID=P20150316019")</f>
        <v>http://www.airitibooks.com/Detail/Detail?PublicationID=P20150316019</v>
      </c>
      <c r="O300" s="20"/>
    </row>
    <row r="301" spans="1:15" s="4" customFormat="1">
      <c r="A301" s="10">
        <v>300</v>
      </c>
      <c r="B301" s="5" t="s">
        <v>2</v>
      </c>
      <c r="C301" s="5" t="s">
        <v>13</v>
      </c>
      <c r="D301" s="16"/>
      <c r="E301" s="32" t="s">
        <v>1385</v>
      </c>
      <c r="F301" s="5" t="s">
        <v>644</v>
      </c>
      <c r="G301" s="11" t="s">
        <v>1053</v>
      </c>
      <c r="H301" s="7" t="s">
        <v>983</v>
      </c>
      <c r="I301" s="5" t="s">
        <v>645</v>
      </c>
      <c r="J301" s="5" t="s">
        <v>64</v>
      </c>
      <c r="K301" s="5">
        <v>2014</v>
      </c>
      <c r="L301" s="20" t="s">
        <v>1077</v>
      </c>
      <c r="M301" s="21" t="s">
        <v>1079</v>
      </c>
      <c r="N301" s="27" t="str">
        <f>HYPERLINK("http://www.airitibooks.com/Detail/Detail?PublicationID=P20160806015","http://www.airitibooks.com/Detail/Detail?PublicationID=P20160806015")</f>
        <v>http://www.airitibooks.com/Detail/Detail?PublicationID=P20160806015</v>
      </c>
      <c r="O301" s="20"/>
    </row>
    <row r="302" spans="1:15" s="4" customFormat="1">
      <c r="A302" s="10">
        <v>301</v>
      </c>
      <c r="B302" s="5" t="s">
        <v>2</v>
      </c>
      <c r="C302" s="5" t="s">
        <v>19</v>
      </c>
      <c r="D302" s="16"/>
      <c r="E302" s="32" t="s">
        <v>1386</v>
      </c>
      <c r="F302" s="5" t="s">
        <v>646</v>
      </c>
      <c r="G302" s="11" t="s">
        <v>1053</v>
      </c>
      <c r="H302" s="5">
        <v>1</v>
      </c>
      <c r="I302" s="5" t="s">
        <v>647</v>
      </c>
      <c r="J302" s="5" t="s">
        <v>648</v>
      </c>
      <c r="K302" s="5">
        <v>2014</v>
      </c>
      <c r="L302" s="20" t="s">
        <v>1077</v>
      </c>
      <c r="M302" s="21" t="s">
        <v>1079</v>
      </c>
      <c r="N302" s="27" t="str">
        <f>HYPERLINK("http://www.airitibooks.com/Detail/Detail?PublicationID=P20151201453","http://www.airitibooks.com/Detail/Detail?PublicationID=P20151201453")</f>
        <v>http://www.airitibooks.com/Detail/Detail?PublicationID=P20151201453</v>
      </c>
      <c r="O302" s="20"/>
    </row>
    <row r="303" spans="1:15" s="4" customFormat="1">
      <c r="A303" s="10">
        <v>302</v>
      </c>
      <c r="B303" s="5" t="s">
        <v>2</v>
      </c>
      <c r="C303" s="5" t="s">
        <v>11</v>
      </c>
      <c r="D303" s="16"/>
      <c r="E303" s="32" t="s">
        <v>1387</v>
      </c>
      <c r="F303" s="5" t="s">
        <v>649</v>
      </c>
      <c r="G303" s="11" t="s">
        <v>1053</v>
      </c>
      <c r="H303" s="5">
        <v>1</v>
      </c>
      <c r="I303" s="5" t="s">
        <v>650</v>
      </c>
      <c r="J303" s="5" t="s">
        <v>651</v>
      </c>
      <c r="K303" s="5">
        <v>2015</v>
      </c>
      <c r="L303" s="20" t="s">
        <v>1077</v>
      </c>
      <c r="M303" s="21" t="s">
        <v>1079</v>
      </c>
      <c r="N303" s="27" t="str">
        <f>HYPERLINK("http://www.airitibooks.com/Detail/Detail?PublicationID=P20160527001","http://www.airitibooks.com/Detail/Detail?PublicationID=P20160527001")</f>
        <v>http://www.airitibooks.com/Detail/Detail?PublicationID=P20160527001</v>
      </c>
      <c r="O303" s="20"/>
    </row>
    <row r="304" spans="1:15" s="4" customFormat="1">
      <c r="A304" s="10">
        <v>303</v>
      </c>
      <c r="B304" s="5" t="s">
        <v>2</v>
      </c>
      <c r="C304" s="5" t="s">
        <v>16</v>
      </c>
      <c r="D304" s="16"/>
      <c r="E304" s="32" t="s">
        <v>1388</v>
      </c>
      <c r="F304" s="5" t="s">
        <v>652</v>
      </c>
      <c r="G304" s="11" t="s">
        <v>1053</v>
      </c>
      <c r="H304" s="5">
        <v>1</v>
      </c>
      <c r="I304" s="5" t="s">
        <v>653</v>
      </c>
      <c r="J304" s="5" t="s">
        <v>654</v>
      </c>
      <c r="K304" s="5">
        <v>2011</v>
      </c>
      <c r="L304" s="20" t="s">
        <v>1077</v>
      </c>
      <c r="M304" s="21" t="s">
        <v>1079</v>
      </c>
      <c r="N304" s="27" t="str">
        <f>HYPERLINK("http://www.airitibooks.com/Detail/Detail?PublicationID=P20130419149","http://www.airitibooks.com/Detail/Detail?PublicationID=P20130419149")</f>
        <v>http://www.airitibooks.com/Detail/Detail?PublicationID=P20130419149</v>
      </c>
      <c r="O304" s="20"/>
    </row>
    <row r="305" spans="1:15" s="4" customFormat="1">
      <c r="A305" s="10">
        <v>304</v>
      </c>
      <c r="B305" s="5" t="s">
        <v>2</v>
      </c>
      <c r="C305" s="5" t="s">
        <v>14</v>
      </c>
      <c r="D305" s="16"/>
      <c r="E305" s="32" t="s">
        <v>1389</v>
      </c>
      <c r="F305" s="5" t="s">
        <v>655</v>
      </c>
      <c r="G305" s="11" t="s">
        <v>1053</v>
      </c>
      <c r="H305" s="5">
        <v>1</v>
      </c>
      <c r="I305" s="5" t="s">
        <v>656</v>
      </c>
      <c r="J305" s="5" t="s">
        <v>42</v>
      </c>
      <c r="K305" s="5">
        <v>2015</v>
      </c>
      <c r="L305" s="20" t="s">
        <v>1077</v>
      </c>
      <c r="M305" s="21" t="s">
        <v>1079</v>
      </c>
      <c r="N305" s="27" t="str">
        <f>HYPERLINK("http://www.airitibooks.com/Detail/Detail?PublicationID=P20150709053","http://www.airitibooks.com/Detail/Detail?PublicationID=P20150709053")</f>
        <v>http://www.airitibooks.com/Detail/Detail?PublicationID=P20150709053</v>
      </c>
      <c r="O305" s="20"/>
    </row>
    <row r="306" spans="1:15" s="4" customFormat="1">
      <c r="A306" s="10">
        <v>305</v>
      </c>
      <c r="B306" s="5" t="s">
        <v>2</v>
      </c>
      <c r="C306" s="5" t="s">
        <v>18</v>
      </c>
      <c r="D306" s="16"/>
      <c r="E306" s="32" t="s">
        <v>1390</v>
      </c>
      <c r="F306" s="5" t="s">
        <v>657</v>
      </c>
      <c r="G306" s="11" t="s">
        <v>1053</v>
      </c>
      <c r="H306" s="5">
        <v>1</v>
      </c>
      <c r="I306" s="5" t="s">
        <v>658</v>
      </c>
      <c r="J306" s="5" t="s">
        <v>105</v>
      </c>
      <c r="K306" s="5">
        <v>2015</v>
      </c>
      <c r="L306" s="20" t="s">
        <v>1077</v>
      </c>
      <c r="M306" s="21" t="s">
        <v>1079</v>
      </c>
      <c r="N306" s="27" t="str">
        <f>HYPERLINK("http://www.airitibooks.com/Detail/Detail?PublicationID=P20151021159","http://www.airitibooks.com/Detail/Detail?PublicationID=P20151021159")</f>
        <v>http://www.airitibooks.com/Detail/Detail?PublicationID=P20151021159</v>
      </c>
      <c r="O306" s="20"/>
    </row>
    <row r="307" spans="1:15" s="4" customFormat="1">
      <c r="A307" s="10">
        <v>306</v>
      </c>
      <c r="B307" s="5" t="s">
        <v>2</v>
      </c>
      <c r="C307" s="5" t="s">
        <v>14</v>
      </c>
      <c r="D307" s="16"/>
      <c r="E307" s="32" t="s">
        <v>1391</v>
      </c>
      <c r="F307" s="5" t="s">
        <v>659</v>
      </c>
      <c r="G307" s="11" t="s">
        <v>1053</v>
      </c>
      <c r="H307" s="5">
        <v>1</v>
      </c>
      <c r="I307" s="5" t="s">
        <v>660</v>
      </c>
      <c r="J307" s="5" t="s">
        <v>233</v>
      </c>
      <c r="K307" s="5">
        <v>2015</v>
      </c>
      <c r="L307" s="20" t="s">
        <v>1081</v>
      </c>
      <c r="M307" s="21" t="s">
        <v>1079</v>
      </c>
      <c r="N307" s="27" t="str">
        <f>HYPERLINK("http://www.airitibooks.com/Detail/Detail?PublicationID=P20151027103","http://www.airitibooks.com/Detail/Detail?PublicationID=P20151027103")</f>
        <v>http://www.airitibooks.com/Detail/Detail?PublicationID=P20151027103</v>
      </c>
      <c r="O307" s="20"/>
    </row>
    <row r="308" spans="1:15" s="4" customFormat="1">
      <c r="A308" s="10">
        <v>307</v>
      </c>
      <c r="B308" s="5" t="s">
        <v>2</v>
      </c>
      <c r="C308" s="5" t="s">
        <v>441</v>
      </c>
      <c r="D308" s="16"/>
      <c r="E308" s="32" t="s">
        <v>1392</v>
      </c>
      <c r="F308" s="5" t="s">
        <v>661</v>
      </c>
      <c r="G308" s="11" t="s">
        <v>1053</v>
      </c>
      <c r="H308" s="5">
        <v>1</v>
      </c>
      <c r="I308" s="5" t="s">
        <v>662</v>
      </c>
      <c r="J308" s="5" t="s">
        <v>217</v>
      </c>
      <c r="K308" s="5">
        <v>2014</v>
      </c>
      <c r="L308" s="20" t="s">
        <v>1077</v>
      </c>
      <c r="M308" s="21" t="s">
        <v>1079</v>
      </c>
      <c r="N308" s="27" t="str">
        <f>HYPERLINK("http://www.airitibooks.com/Detail/Detail?PublicationID=P20150820229","http://www.airitibooks.com/Detail/Detail?PublicationID=P20150820229")</f>
        <v>http://www.airitibooks.com/Detail/Detail?PublicationID=P20150820229</v>
      </c>
      <c r="O308" s="20"/>
    </row>
    <row r="309" spans="1:15" s="4" customFormat="1">
      <c r="A309" s="10">
        <v>308</v>
      </c>
      <c r="B309" s="5" t="s">
        <v>2</v>
      </c>
      <c r="C309" s="5" t="s">
        <v>73</v>
      </c>
      <c r="D309" s="16"/>
      <c r="E309" s="32" t="s">
        <v>1393</v>
      </c>
      <c r="F309" s="5" t="s">
        <v>663</v>
      </c>
      <c r="G309" s="11" t="s">
        <v>1053</v>
      </c>
      <c r="H309" s="5">
        <v>1</v>
      </c>
      <c r="I309" s="5" t="s">
        <v>664</v>
      </c>
      <c r="J309" s="5" t="s">
        <v>51</v>
      </c>
      <c r="K309" s="5">
        <v>2014</v>
      </c>
      <c r="L309" s="20" t="s">
        <v>1077</v>
      </c>
      <c r="M309" s="21" t="s">
        <v>1079</v>
      </c>
      <c r="N309" s="27" t="str">
        <f>HYPERLINK("http://www.airitibooks.com/Detail/Detail?PublicationID=P20150618001","http://www.airitibooks.com/Detail/Detail?PublicationID=P20150618001")</f>
        <v>http://www.airitibooks.com/Detail/Detail?PublicationID=P20150618001</v>
      </c>
      <c r="O309" s="20"/>
    </row>
    <row r="310" spans="1:15" s="4" customFormat="1">
      <c r="A310" s="10">
        <v>309</v>
      </c>
      <c r="B310" s="5" t="s">
        <v>2</v>
      </c>
      <c r="C310" s="5" t="s">
        <v>441</v>
      </c>
      <c r="D310" s="25">
        <v>9789620734052</v>
      </c>
      <c r="E310" s="36" t="s">
        <v>1394</v>
      </c>
      <c r="F310" s="7" t="s">
        <v>665</v>
      </c>
      <c r="G310" s="11" t="s">
        <v>1053</v>
      </c>
      <c r="H310" s="5" t="s">
        <v>947</v>
      </c>
      <c r="I310" s="5" t="s">
        <v>666</v>
      </c>
      <c r="J310" s="5" t="s">
        <v>250</v>
      </c>
      <c r="K310" s="5">
        <v>2011</v>
      </c>
      <c r="L310" s="20" t="s">
        <v>1077</v>
      </c>
      <c r="M310" s="21" t="s">
        <v>1079</v>
      </c>
      <c r="N310" s="27" t="str">
        <f>HYPERLINK("http://www.airitibooks.com/Detail/Detail?PublicationID=P20160810069","http://www.airitibooks.com/Detail/Detail?PublicationID=P20160810069")</f>
        <v>http://www.airitibooks.com/Detail/Detail?PublicationID=P20160810069</v>
      </c>
      <c r="O310" s="20"/>
    </row>
    <row r="311" spans="1:15" s="4" customFormat="1">
      <c r="A311" s="10">
        <v>310</v>
      </c>
      <c r="B311" s="5" t="s">
        <v>2</v>
      </c>
      <c r="C311" s="5" t="s">
        <v>5</v>
      </c>
      <c r="D311" s="16"/>
      <c r="E311" s="32" t="s">
        <v>1395</v>
      </c>
      <c r="F311" s="5" t="s">
        <v>667</v>
      </c>
      <c r="G311" s="11" t="s">
        <v>1053</v>
      </c>
      <c r="H311" s="5">
        <v>1</v>
      </c>
      <c r="I311" s="5" t="s">
        <v>258</v>
      </c>
      <c r="J311" s="5" t="s">
        <v>259</v>
      </c>
      <c r="K311" s="5">
        <v>2013</v>
      </c>
      <c r="L311" s="20" t="s">
        <v>1077</v>
      </c>
      <c r="M311" s="21" t="s">
        <v>1079</v>
      </c>
      <c r="N311" s="27" t="str">
        <f>HYPERLINK("http://www.airitibooks.com/Detail/Detail?PublicationID=P20150205105","http://www.airitibooks.com/Detail/Detail?PublicationID=P20150205105")</f>
        <v>http://www.airitibooks.com/Detail/Detail?PublicationID=P20150205105</v>
      </c>
      <c r="O311" s="20"/>
    </row>
    <row r="312" spans="1:15" s="4" customFormat="1">
      <c r="A312" s="10">
        <v>311</v>
      </c>
      <c r="B312" s="5" t="s">
        <v>2</v>
      </c>
      <c r="C312" s="5" t="s">
        <v>19</v>
      </c>
      <c r="D312" s="16"/>
      <c r="E312" s="32" t="s">
        <v>1396</v>
      </c>
      <c r="F312" s="5" t="s">
        <v>668</v>
      </c>
      <c r="G312" s="11" t="s">
        <v>1053</v>
      </c>
      <c r="H312" s="5">
        <v>1</v>
      </c>
      <c r="I312" s="5" t="s">
        <v>669</v>
      </c>
      <c r="J312" s="5" t="s">
        <v>38</v>
      </c>
      <c r="K312" s="5">
        <v>2014</v>
      </c>
      <c r="L312" s="20" t="s">
        <v>1077</v>
      </c>
      <c r="M312" s="21" t="s">
        <v>1078</v>
      </c>
      <c r="N312" s="27" t="str">
        <f>HYPERLINK("http://www.airitibooks.com/Detail/Detail?PublicationID=P20150918079","http://www.airitibooks.com/Detail/Detail?PublicationID=P20150918079")</f>
        <v>http://www.airitibooks.com/Detail/Detail?PublicationID=P20150918079</v>
      </c>
      <c r="O312" s="20"/>
    </row>
    <row r="313" spans="1:15" s="4" customFormat="1">
      <c r="A313" s="10">
        <v>312</v>
      </c>
      <c r="B313" s="5" t="s">
        <v>2</v>
      </c>
      <c r="C313" s="5" t="s">
        <v>19</v>
      </c>
      <c r="D313" s="16"/>
      <c r="E313" s="32" t="s">
        <v>1397</v>
      </c>
      <c r="F313" s="5" t="s">
        <v>670</v>
      </c>
      <c r="G313" s="11" t="s">
        <v>1053</v>
      </c>
      <c r="H313" s="5">
        <v>1</v>
      </c>
      <c r="I313" s="5" t="s">
        <v>671</v>
      </c>
      <c r="J313" s="5" t="s">
        <v>250</v>
      </c>
      <c r="K313" s="5">
        <v>2015</v>
      </c>
      <c r="L313" s="20" t="s">
        <v>1077</v>
      </c>
      <c r="M313" s="21" t="s">
        <v>1079</v>
      </c>
      <c r="N313" s="27" t="str">
        <f>HYPERLINK("http://www.airitibooks.com/Detail/Detail?PublicationID=P20160806029","http://www.airitibooks.com/Detail/Detail?PublicationID=P20160806029")</f>
        <v>http://www.airitibooks.com/Detail/Detail?PublicationID=P20160806029</v>
      </c>
      <c r="O313" s="20"/>
    </row>
    <row r="314" spans="1:15" s="4" customFormat="1">
      <c r="A314" s="10">
        <v>313</v>
      </c>
      <c r="B314" s="5" t="s">
        <v>2</v>
      </c>
      <c r="C314" s="5" t="s">
        <v>19</v>
      </c>
      <c r="D314" s="16"/>
      <c r="E314" s="32" t="s">
        <v>1398</v>
      </c>
      <c r="F314" s="5" t="s">
        <v>672</v>
      </c>
      <c r="G314" s="11" t="s">
        <v>1053</v>
      </c>
      <c r="H314" s="5">
        <v>1</v>
      </c>
      <c r="I314" s="5" t="s">
        <v>671</v>
      </c>
      <c r="J314" s="5" t="s">
        <v>250</v>
      </c>
      <c r="K314" s="5">
        <v>2015</v>
      </c>
      <c r="L314" s="20" t="s">
        <v>1077</v>
      </c>
      <c r="M314" s="21" t="s">
        <v>1079</v>
      </c>
      <c r="N314" s="27" t="str">
        <f>HYPERLINK("http://www.airitibooks.com/Detail/Detail?PublicationID=P20160806030","http://www.airitibooks.com/Detail/Detail?PublicationID=P20160806030")</f>
        <v>http://www.airitibooks.com/Detail/Detail?PublicationID=P20160806030</v>
      </c>
      <c r="O314" s="20"/>
    </row>
    <row r="315" spans="1:15" s="4" customFormat="1">
      <c r="A315" s="10">
        <v>314</v>
      </c>
      <c r="B315" s="5" t="s">
        <v>2</v>
      </c>
      <c r="C315" s="5" t="s">
        <v>19</v>
      </c>
      <c r="D315" s="16"/>
      <c r="E315" s="32" t="s">
        <v>1399</v>
      </c>
      <c r="F315" s="5" t="s">
        <v>673</v>
      </c>
      <c r="G315" s="11" t="s">
        <v>1053</v>
      </c>
      <c r="H315" s="5">
        <v>1</v>
      </c>
      <c r="I315" s="5" t="s">
        <v>674</v>
      </c>
      <c r="J315" s="5" t="s">
        <v>269</v>
      </c>
      <c r="K315" s="5">
        <v>2013</v>
      </c>
      <c r="L315" s="20" t="s">
        <v>1077</v>
      </c>
      <c r="M315" s="21" t="s">
        <v>1079</v>
      </c>
      <c r="N315" s="27" t="str">
        <f>HYPERLINK("http://www.airitibooks.com/Detail/Detail?PublicationID=P20130325093","http://www.airitibooks.com/Detail/Detail?PublicationID=P20130325093")</f>
        <v>http://www.airitibooks.com/Detail/Detail?PublicationID=P20130325093</v>
      </c>
      <c r="O315" s="20"/>
    </row>
    <row r="316" spans="1:15" s="4" customFormat="1">
      <c r="A316" s="10">
        <v>315</v>
      </c>
      <c r="B316" s="5" t="s">
        <v>2</v>
      </c>
      <c r="C316" s="5" t="s">
        <v>675</v>
      </c>
      <c r="D316" s="16"/>
      <c r="E316" s="32" t="s">
        <v>1400</v>
      </c>
      <c r="F316" s="5" t="s">
        <v>1042</v>
      </c>
      <c r="G316" s="11" t="s">
        <v>1053</v>
      </c>
      <c r="H316" s="5">
        <v>1</v>
      </c>
      <c r="I316" s="5" t="s">
        <v>676</v>
      </c>
      <c r="J316" s="5" t="s">
        <v>156</v>
      </c>
      <c r="K316" s="5">
        <v>2013</v>
      </c>
      <c r="L316" s="20" t="s">
        <v>1077</v>
      </c>
      <c r="M316" s="21" t="s">
        <v>1079</v>
      </c>
      <c r="N316" s="27" t="str">
        <f>HYPERLINK("http://www.airitibooks.com/Detail/Detail?PublicationID=P20140507002","http://www.airitibooks.com/Detail/Detail?PublicationID=P20140507002")</f>
        <v>http://www.airitibooks.com/Detail/Detail?PublicationID=P20140507002</v>
      </c>
      <c r="O316" s="20"/>
    </row>
    <row r="317" spans="1:15" s="4" customFormat="1">
      <c r="A317" s="10">
        <v>316</v>
      </c>
      <c r="B317" s="5" t="s">
        <v>2</v>
      </c>
      <c r="C317" s="5" t="s">
        <v>14</v>
      </c>
      <c r="D317" s="16"/>
      <c r="E317" s="32" t="s">
        <v>1401</v>
      </c>
      <c r="F317" s="5" t="s">
        <v>677</v>
      </c>
      <c r="G317" s="11" t="s">
        <v>1053</v>
      </c>
      <c r="H317" s="5">
        <v>1</v>
      </c>
      <c r="I317" s="5" t="s">
        <v>678</v>
      </c>
      <c r="J317" s="5" t="s">
        <v>188</v>
      </c>
      <c r="K317" s="5">
        <v>2014</v>
      </c>
      <c r="L317" s="20" t="s">
        <v>1077</v>
      </c>
      <c r="M317" s="21" t="s">
        <v>1079</v>
      </c>
      <c r="N317" s="27" t="str">
        <f>HYPERLINK("http://www.airitibooks.com/Detail/Detail?PublicationID=P20150820109","http://www.airitibooks.com/Detail/Detail?PublicationID=P20150820109")</f>
        <v>http://www.airitibooks.com/Detail/Detail?PublicationID=P20150820109</v>
      </c>
      <c r="O317" s="20"/>
    </row>
    <row r="318" spans="1:15" s="4" customFormat="1">
      <c r="A318" s="10">
        <v>317</v>
      </c>
      <c r="B318" s="5" t="s">
        <v>2</v>
      </c>
      <c r="C318" s="5" t="s">
        <v>14</v>
      </c>
      <c r="D318" s="16"/>
      <c r="E318" s="32" t="s">
        <v>1402</v>
      </c>
      <c r="F318" s="5" t="s">
        <v>679</v>
      </c>
      <c r="G318" s="11" t="s">
        <v>1053</v>
      </c>
      <c r="H318" s="5">
        <v>1</v>
      </c>
      <c r="I318" s="5" t="s">
        <v>680</v>
      </c>
      <c r="J318" s="5" t="s">
        <v>57</v>
      </c>
      <c r="K318" s="5">
        <v>2014</v>
      </c>
      <c r="L318" s="20" t="s">
        <v>1077</v>
      </c>
      <c r="M318" s="21" t="s">
        <v>1079</v>
      </c>
      <c r="N318" s="27" t="str">
        <f>HYPERLINK("http://www.airitibooks.com/Detail/Detail?PublicationID=P20160806065","http://www.airitibooks.com/Detail/Detail?PublicationID=P20160806065")</f>
        <v>http://www.airitibooks.com/Detail/Detail?PublicationID=P20160806065</v>
      </c>
      <c r="O318" s="20"/>
    </row>
    <row r="319" spans="1:15" s="4" customFormat="1">
      <c r="A319" s="10">
        <v>318</v>
      </c>
      <c r="B319" s="5" t="s">
        <v>2</v>
      </c>
      <c r="C319" s="5" t="s">
        <v>14</v>
      </c>
      <c r="D319" s="16"/>
      <c r="E319" s="32" t="s">
        <v>1403</v>
      </c>
      <c r="F319" s="5" t="s">
        <v>681</v>
      </c>
      <c r="G319" s="11" t="s">
        <v>1053</v>
      </c>
      <c r="H319" s="5">
        <v>1</v>
      </c>
      <c r="I319" s="5" t="s">
        <v>682</v>
      </c>
      <c r="J319" s="5" t="s">
        <v>42</v>
      </c>
      <c r="K319" s="5">
        <v>2015</v>
      </c>
      <c r="L319" s="20" t="s">
        <v>1077</v>
      </c>
      <c r="M319" s="21" t="s">
        <v>1079</v>
      </c>
      <c r="N319" s="27" t="str">
        <f>HYPERLINK("http://www.airitibooks.com/Detail/Detail?PublicationID=P20151021238","http://www.airitibooks.com/Detail/Detail?PublicationID=P20151021238")</f>
        <v>http://www.airitibooks.com/Detail/Detail?PublicationID=P20151021238</v>
      </c>
      <c r="O319" s="20"/>
    </row>
    <row r="320" spans="1:15" s="4" customFormat="1">
      <c r="A320" s="10">
        <v>319</v>
      </c>
      <c r="B320" s="5" t="s">
        <v>2</v>
      </c>
      <c r="C320" s="5" t="s">
        <v>7</v>
      </c>
      <c r="D320" s="16"/>
      <c r="E320" s="32" t="s">
        <v>1404</v>
      </c>
      <c r="F320" s="5" t="s">
        <v>683</v>
      </c>
      <c r="G320" s="11" t="s">
        <v>1053</v>
      </c>
      <c r="H320" s="5">
        <v>1</v>
      </c>
      <c r="I320" s="5" t="s">
        <v>684</v>
      </c>
      <c r="J320" s="5" t="s">
        <v>57</v>
      </c>
      <c r="K320" s="5">
        <v>2011</v>
      </c>
      <c r="L320" s="20" t="s">
        <v>1077</v>
      </c>
      <c r="M320" s="21" t="s">
        <v>1079</v>
      </c>
      <c r="N320" s="27" t="str">
        <f>HYPERLINK("http://www.airitibooks.com/Detail/Detail?PublicationID=P20160806055","http://www.airitibooks.com/Detail/Detail?PublicationID=P20160806055")</f>
        <v>http://www.airitibooks.com/Detail/Detail?PublicationID=P20160806055</v>
      </c>
      <c r="O320" s="20"/>
    </row>
    <row r="321" spans="1:15" s="4" customFormat="1">
      <c r="A321" s="10">
        <v>320</v>
      </c>
      <c r="B321" s="5" t="s">
        <v>2</v>
      </c>
      <c r="C321" s="5" t="s">
        <v>11</v>
      </c>
      <c r="D321" s="16"/>
      <c r="E321" s="32" t="s">
        <v>1405</v>
      </c>
      <c r="F321" s="5" t="s">
        <v>685</v>
      </c>
      <c r="G321" s="11" t="s">
        <v>1053</v>
      </c>
      <c r="H321" s="5">
        <v>1</v>
      </c>
      <c r="I321" s="5" t="s">
        <v>686</v>
      </c>
      <c r="J321" s="5" t="s">
        <v>40</v>
      </c>
      <c r="K321" s="5">
        <v>2014</v>
      </c>
      <c r="L321" s="20" t="s">
        <v>1077</v>
      </c>
      <c r="M321" s="21" t="s">
        <v>1079</v>
      </c>
      <c r="N321" s="27" t="str">
        <f>HYPERLINK("http://www.airitibooks.com/Detail/Detail?PublicationID=P20150310070","http://www.airitibooks.com/Detail/Detail?PublicationID=P20150310070")</f>
        <v>http://www.airitibooks.com/Detail/Detail?PublicationID=P20150310070</v>
      </c>
      <c r="O321" s="20"/>
    </row>
    <row r="322" spans="1:15" s="4" customFormat="1">
      <c r="A322" s="10">
        <v>321</v>
      </c>
      <c r="B322" s="5" t="s">
        <v>2</v>
      </c>
      <c r="C322" s="5" t="s">
        <v>73</v>
      </c>
      <c r="D322" s="16"/>
      <c r="E322" s="32" t="s">
        <v>1406</v>
      </c>
      <c r="F322" s="5" t="s">
        <v>687</v>
      </c>
      <c r="G322" s="11" t="s">
        <v>1053</v>
      </c>
      <c r="H322" s="5">
        <v>1</v>
      </c>
      <c r="I322" s="5" t="s">
        <v>688</v>
      </c>
      <c r="J322" s="5" t="s">
        <v>188</v>
      </c>
      <c r="K322" s="5">
        <v>2015</v>
      </c>
      <c r="L322" s="20" t="s">
        <v>1077</v>
      </c>
      <c r="M322" s="21" t="s">
        <v>1079</v>
      </c>
      <c r="N322" s="27" t="str">
        <f>HYPERLINK("http://www.airitibooks.com/Detail/Detail?PublicationID=P20150820108","http://www.airitibooks.com/Detail/Detail?PublicationID=P20150820108")</f>
        <v>http://www.airitibooks.com/Detail/Detail?PublicationID=P20150820108</v>
      </c>
      <c r="O322" s="20"/>
    </row>
    <row r="323" spans="1:15" s="4" customFormat="1">
      <c r="A323" s="10">
        <v>322</v>
      </c>
      <c r="B323" s="5" t="s">
        <v>2</v>
      </c>
      <c r="C323" s="5" t="s">
        <v>5</v>
      </c>
      <c r="D323" s="16"/>
      <c r="E323" s="32" t="s">
        <v>1407</v>
      </c>
      <c r="F323" s="5" t="s">
        <v>689</v>
      </c>
      <c r="G323" s="11" t="s">
        <v>1053</v>
      </c>
      <c r="H323" s="5">
        <v>1</v>
      </c>
      <c r="I323" s="5" t="s">
        <v>690</v>
      </c>
      <c r="J323" s="5" t="s">
        <v>57</v>
      </c>
      <c r="K323" s="5">
        <v>2015</v>
      </c>
      <c r="L323" s="20" t="s">
        <v>1077</v>
      </c>
      <c r="M323" s="21" t="s">
        <v>1079</v>
      </c>
      <c r="N323" s="27" t="str">
        <f>HYPERLINK("http://www.airitibooks.com/Detail/Detail?PublicationID=P20160527042","http://www.airitibooks.com/Detail/Detail?PublicationID=P20160527042")</f>
        <v>http://www.airitibooks.com/Detail/Detail?PublicationID=P20160527042</v>
      </c>
      <c r="O323" s="20"/>
    </row>
    <row r="324" spans="1:15" s="4" customFormat="1">
      <c r="A324" s="10">
        <v>323</v>
      </c>
      <c r="B324" s="5" t="s">
        <v>2</v>
      </c>
      <c r="C324" s="5" t="s">
        <v>73</v>
      </c>
      <c r="D324" s="16"/>
      <c r="E324" s="32" t="s">
        <v>1408</v>
      </c>
      <c r="F324" s="5" t="s">
        <v>691</v>
      </c>
      <c r="G324" s="11" t="s">
        <v>1053</v>
      </c>
      <c r="H324" s="5">
        <v>1</v>
      </c>
      <c r="I324" s="5" t="s">
        <v>692</v>
      </c>
      <c r="J324" s="5" t="s">
        <v>79</v>
      </c>
      <c r="K324" s="5">
        <v>2014</v>
      </c>
      <c r="L324" s="20" t="s">
        <v>1077</v>
      </c>
      <c r="M324" s="21" t="s">
        <v>1079</v>
      </c>
      <c r="N324" s="27" t="str">
        <f>HYPERLINK("http://www.airitibooks.com/Detail/Detail?PublicationID=P20150318002","http://www.airitibooks.com/Detail/Detail?PublicationID=P20150318002")</f>
        <v>http://www.airitibooks.com/Detail/Detail?PublicationID=P20150318002</v>
      </c>
      <c r="O324" s="20"/>
    </row>
    <row r="325" spans="1:15" s="4" customFormat="1">
      <c r="A325" s="10">
        <v>324</v>
      </c>
      <c r="B325" s="5" t="s">
        <v>2</v>
      </c>
      <c r="C325" s="5" t="s">
        <v>14</v>
      </c>
      <c r="D325" s="16"/>
      <c r="E325" s="32" t="s">
        <v>1409</v>
      </c>
      <c r="F325" s="5" t="s">
        <v>693</v>
      </c>
      <c r="G325" s="11" t="s">
        <v>1053</v>
      </c>
      <c r="H325" s="5">
        <v>1</v>
      </c>
      <c r="I325" s="5" t="s">
        <v>694</v>
      </c>
      <c r="J325" s="5" t="s">
        <v>20</v>
      </c>
      <c r="K325" s="5">
        <v>2013</v>
      </c>
      <c r="L325" s="20" t="s">
        <v>1077</v>
      </c>
      <c r="M325" s="21" t="s">
        <v>1079</v>
      </c>
      <c r="N325" s="27" t="str">
        <f>HYPERLINK("http://www.airitibooks.com/Detail/Detail?PublicationID=P20150122076","http://www.airitibooks.com/Detail/Detail?PublicationID=P20150122076")</f>
        <v>http://www.airitibooks.com/Detail/Detail?PublicationID=P20150122076</v>
      </c>
      <c r="O325" s="20"/>
    </row>
    <row r="326" spans="1:15" s="4" customFormat="1">
      <c r="A326" s="10">
        <v>325</v>
      </c>
      <c r="B326" s="5" t="s">
        <v>2</v>
      </c>
      <c r="C326" s="5" t="s">
        <v>19</v>
      </c>
      <c r="D326" s="25"/>
      <c r="E326" s="11" t="s">
        <v>1410</v>
      </c>
      <c r="F326" s="7" t="s">
        <v>1070</v>
      </c>
      <c r="G326" s="11" t="s">
        <v>1053</v>
      </c>
      <c r="H326" s="5">
        <v>1</v>
      </c>
      <c r="I326" s="5" t="s">
        <v>695</v>
      </c>
      <c r="J326" s="5" t="s">
        <v>250</v>
      </c>
      <c r="K326" s="5">
        <v>2014</v>
      </c>
      <c r="L326" s="20" t="s">
        <v>1077</v>
      </c>
      <c r="M326" s="21" t="s">
        <v>1079</v>
      </c>
      <c r="N326" s="27" t="str">
        <f>HYPERLINK("http://www.airitibooks.com/Detail/Detail?PublicationID=P20160806020","http://www.airitibooks.com/Detail/Detail?PublicationID=P20160806020")</f>
        <v>http://www.airitibooks.com/Detail/Detail?PublicationID=P20160806020</v>
      </c>
      <c r="O326" s="20"/>
    </row>
    <row r="327" spans="1:15" s="4" customFormat="1">
      <c r="A327" s="10">
        <v>326</v>
      </c>
      <c r="B327" s="5" t="s">
        <v>2</v>
      </c>
      <c r="C327" s="5" t="s">
        <v>696</v>
      </c>
      <c r="D327" s="16"/>
      <c r="E327" s="32" t="s">
        <v>1411</v>
      </c>
      <c r="F327" s="5" t="s">
        <v>697</v>
      </c>
      <c r="G327" s="11" t="s">
        <v>1053</v>
      </c>
      <c r="H327" s="5">
        <v>1</v>
      </c>
      <c r="I327" s="5" t="s">
        <v>698</v>
      </c>
      <c r="J327" s="5" t="s">
        <v>699</v>
      </c>
      <c r="K327" s="5">
        <v>2015</v>
      </c>
      <c r="L327" s="20" t="s">
        <v>1077</v>
      </c>
      <c r="M327" s="21" t="s">
        <v>1079</v>
      </c>
      <c r="N327" s="27" t="str">
        <f>HYPERLINK("http://www.airitibooks.com/Detail/Detail?PublicationID=P20151020396","http://www.airitibooks.com/Detail/Detail?PublicationID=P20151020396")</f>
        <v>http://www.airitibooks.com/Detail/Detail?PublicationID=P20151020396</v>
      </c>
      <c r="O327" s="20"/>
    </row>
    <row r="328" spans="1:15" s="4" customFormat="1">
      <c r="A328" s="10">
        <v>327</v>
      </c>
      <c r="B328" s="5" t="s">
        <v>2</v>
      </c>
      <c r="C328" s="5" t="s">
        <v>700</v>
      </c>
      <c r="D328" s="16"/>
      <c r="E328" s="32" t="s">
        <v>1412</v>
      </c>
      <c r="F328" s="5" t="s">
        <v>701</v>
      </c>
      <c r="G328" s="11" t="s">
        <v>1053</v>
      </c>
      <c r="H328" s="5">
        <v>1</v>
      </c>
      <c r="I328" s="5" t="s">
        <v>702</v>
      </c>
      <c r="J328" s="5" t="s">
        <v>44</v>
      </c>
      <c r="K328" s="5">
        <v>2012</v>
      </c>
      <c r="L328" s="20" t="s">
        <v>1077</v>
      </c>
      <c r="M328" s="21" t="s">
        <v>1079</v>
      </c>
      <c r="N328" s="27" t="str">
        <f>HYPERLINK("http://www.airitibooks.com/Detail/Detail?PublicationID=P20150420011","http://www.airitibooks.com/Detail/Detail?PublicationID=P20150420011")</f>
        <v>http://www.airitibooks.com/Detail/Detail?PublicationID=P20150420011</v>
      </c>
      <c r="O328" s="20"/>
    </row>
    <row r="329" spans="1:15" s="4" customFormat="1">
      <c r="A329" s="10">
        <v>328</v>
      </c>
      <c r="B329" s="5" t="s">
        <v>2</v>
      </c>
      <c r="C329" s="5" t="s">
        <v>59</v>
      </c>
      <c r="D329" s="16"/>
      <c r="E329" s="32" t="s">
        <v>1413</v>
      </c>
      <c r="F329" s="5" t="s">
        <v>703</v>
      </c>
      <c r="G329" s="11" t="s">
        <v>1053</v>
      </c>
      <c r="H329" s="5">
        <v>1</v>
      </c>
      <c r="I329" s="5" t="s">
        <v>704</v>
      </c>
      <c r="J329" s="5" t="s">
        <v>146</v>
      </c>
      <c r="K329" s="5">
        <v>2014</v>
      </c>
      <c r="L329" s="20" t="s">
        <v>1077</v>
      </c>
      <c r="M329" s="21" t="s">
        <v>1079</v>
      </c>
      <c r="N329" s="27" t="str">
        <f>HYPERLINK("http://www.airitibooks.com/Detail/Detail?PublicationID=P20150511007","http://www.airitibooks.com/Detail/Detail?PublicationID=P20150511007")</f>
        <v>http://www.airitibooks.com/Detail/Detail?PublicationID=P20150511007</v>
      </c>
      <c r="O329" s="20"/>
    </row>
    <row r="330" spans="1:15" s="4" customFormat="1">
      <c r="A330" s="10">
        <v>329</v>
      </c>
      <c r="B330" s="5" t="s">
        <v>2</v>
      </c>
      <c r="C330" s="5" t="s">
        <v>6</v>
      </c>
      <c r="D330" s="16"/>
      <c r="E330" s="32" t="s">
        <v>1414</v>
      </c>
      <c r="F330" s="5" t="s">
        <v>705</v>
      </c>
      <c r="G330" s="11" t="s">
        <v>1053</v>
      </c>
      <c r="H330" s="5">
        <v>1</v>
      </c>
      <c r="I330" s="5" t="s">
        <v>706</v>
      </c>
      <c r="J330" s="5" t="s">
        <v>41</v>
      </c>
      <c r="K330" s="5">
        <v>2015</v>
      </c>
      <c r="L330" s="20" t="s">
        <v>1077</v>
      </c>
      <c r="M330" s="21" t="s">
        <v>1079</v>
      </c>
      <c r="N330" s="27" t="str">
        <f>HYPERLINK("http://www.airitibooks.com/Detail/Detail?PublicationID=P20150513071","http://www.airitibooks.com/Detail/Detail?PublicationID=P20150513071")</f>
        <v>http://www.airitibooks.com/Detail/Detail?PublicationID=P20150513071</v>
      </c>
      <c r="O330" s="20"/>
    </row>
    <row r="331" spans="1:15" s="4" customFormat="1">
      <c r="A331" s="10">
        <v>330</v>
      </c>
      <c r="B331" s="5" t="s">
        <v>2</v>
      </c>
      <c r="C331" s="5" t="s">
        <v>7</v>
      </c>
      <c r="D331" s="16"/>
      <c r="E331" s="32" t="s">
        <v>1415</v>
      </c>
      <c r="F331" s="5" t="s">
        <v>707</v>
      </c>
      <c r="G331" s="11" t="s">
        <v>1053</v>
      </c>
      <c r="H331" s="5">
        <v>1</v>
      </c>
      <c r="I331" s="5" t="s">
        <v>708</v>
      </c>
      <c r="J331" s="5" t="s">
        <v>481</v>
      </c>
      <c r="K331" s="5">
        <v>2014</v>
      </c>
      <c r="L331" s="20" t="s">
        <v>1077</v>
      </c>
      <c r="M331" s="21" t="s">
        <v>1079</v>
      </c>
      <c r="N331" s="27" t="str">
        <f>HYPERLINK("http://www.airitibooks.com/Detail/Detail?PublicationID=P20150515004","http://www.airitibooks.com/Detail/Detail?PublicationID=P20150515004")</f>
        <v>http://www.airitibooks.com/Detail/Detail?PublicationID=P20150515004</v>
      </c>
      <c r="O331" s="20"/>
    </row>
    <row r="332" spans="1:15" s="4" customFormat="1">
      <c r="A332" s="10">
        <v>331</v>
      </c>
      <c r="B332" s="5" t="s">
        <v>2</v>
      </c>
      <c r="C332" s="5" t="s">
        <v>18</v>
      </c>
      <c r="D332" s="16"/>
      <c r="E332" s="32" t="s">
        <v>1416</v>
      </c>
      <c r="F332" s="5" t="s">
        <v>709</v>
      </c>
      <c r="G332" s="11" t="s">
        <v>1053</v>
      </c>
      <c r="H332" s="5">
        <v>1</v>
      </c>
      <c r="I332" s="5" t="s">
        <v>710</v>
      </c>
      <c r="J332" s="5" t="s">
        <v>57</v>
      </c>
      <c r="K332" s="5">
        <v>2014</v>
      </c>
      <c r="L332" s="20" t="s">
        <v>1077</v>
      </c>
      <c r="M332" s="21" t="s">
        <v>1079</v>
      </c>
      <c r="N332" s="27" t="str">
        <f>HYPERLINK("http://www.airitibooks.com/Detail/Detail?PublicationID=P20160806067","http://www.airitibooks.com/Detail/Detail?PublicationID=P20160806067")</f>
        <v>http://www.airitibooks.com/Detail/Detail?PublicationID=P20160806067</v>
      </c>
      <c r="O332" s="20"/>
    </row>
    <row r="333" spans="1:15" s="4" customFormat="1">
      <c r="A333" s="10">
        <v>332</v>
      </c>
      <c r="B333" s="5" t="s">
        <v>2</v>
      </c>
      <c r="C333" s="5" t="s">
        <v>5</v>
      </c>
      <c r="D333" s="16"/>
      <c r="E333" s="32" t="s">
        <v>1417</v>
      </c>
      <c r="F333" s="5" t="s">
        <v>711</v>
      </c>
      <c r="G333" s="11" t="s">
        <v>1053</v>
      </c>
      <c r="H333" s="5">
        <v>1</v>
      </c>
      <c r="I333" s="5" t="s">
        <v>712</v>
      </c>
      <c r="J333" s="5" t="s">
        <v>233</v>
      </c>
      <c r="K333" s="5">
        <v>2014</v>
      </c>
      <c r="L333" s="20" t="s">
        <v>1081</v>
      </c>
      <c r="M333" s="21" t="s">
        <v>1079</v>
      </c>
      <c r="N333" s="27" t="str">
        <f>HYPERLINK("http://www.airitibooks.com/Detail/Detail?PublicationID=P20150624194","http://www.airitibooks.com/Detail/Detail?PublicationID=P20150624194")</f>
        <v>http://www.airitibooks.com/Detail/Detail?PublicationID=P20150624194</v>
      </c>
      <c r="O333" s="20"/>
    </row>
    <row r="334" spans="1:15" s="4" customFormat="1">
      <c r="A334" s="10">
        <v>333</v>
      </c>
      <c r="B334" s="5" t="s">
        <v>2</v>
      </c>
      <c r="C334" s="5" t="s">
        <v>5</v>
      </c>
      <c r="D334" s="16"/>
      <c r="E334" s="32" t="s">
        <v>1418</v>
      </c>
      <c r="F334" s="5" t="s">
        <v>713</v>
      </c>
      <c r="G334" s="11" t="s">
        <v>1053</v>
      </c>
      <c r="H334" s="5">
        <v>1</v>
      </c>
      <c r="I334" s="5" t="s">
        <v>714</v>
      </c>
      <c r="J334" s="5" t="s">
        <v>309</v>
      </c>
      <c r="K334" s="5">
        <v>2015</v>
      </c>
      <c r="L334" s="20" t="s">
        <v>1077</v>
      </c>
      <c r="M334" s="21" t="s">
        <v>1079</v>
      </c>
      <c r="N334" s="27" t="str">
        <f>HYPERLINK("http://www.airitibooks.com/Detail/Detail?PublicationID=P20151111102","http://www.airitibooks.com/Detail/Detail?PublicationID=P20151111102")</f>
        <v>http://www.airitibooks.com/Detail/Detail?PublicationID=P20151111102</v>
      </c>
      <c r="O334" s="20"/>
    </row>
    <row r="335" spans="1:15" s="4" customFormat="1">
      <c r="A335" s="10">
        <v>334</v>
      </c>
      <c r="B335" s="5" t="s">
        <v>2</v>
      </c>
      <c r="C335" s="5" t="s">
        <v>12</v>
      </c>
      <c r="D335" s="16"/>
      <c r="E335" s="32" t="s">
        <v>1419</v>
      </c>
      <c r="F335" s="5" t="s">
        <v>715</v>
      </c>
      <c r="G335" s="11" t="s">
        <v>1053</v>
      </c>
      <c r="H335" s="5">
        <v>1</v>
      </c>
      <c r="I335" s="5" t="s">
        <v>716</v>
      </c>
      <c r="J335" s="5" t="s">
        <v>42</v>
      </c>
      <c r="K335" s="5">
        <v>2014</v>
      </c>
      <c r="L335" s="20" t="s">
        <v>1077</v>
      </c>
      <c r="M335" s="21" t="s">
        <v>1079</v>
      </c>
      <c r="N335" s="27" t="str">
        <f>HYPERLINK("http://www.airitibooks.com/Detail/Detail?PublicationID=P20150206021","http://www.airitibooks.com/Detail/Detail?PublicationID=P20150206021")</f>
        <v>http://www.airitibooks.com/Detail/Detail?PublicationID=P20150206021</v>
      </c>
      <c r="O335" s="20"/>
    </row>
    <row r="336" spans="1:15" s="4" customFormat="1">
      <c r="A336" s="10">
        <v>335</v>
      </c>
      <c r="B336" s="5" t="s">
        <v>2</v>
      </c>
      <c r="C336" s="5" t="s">
        <v>73</v>
      </c>
      <c r="D336" s="16"/>
      <c r="E336" s="32" t="s">
        <v>1420</v>
      </c>
      <c r="F336" s="5" t="s">
        <v>1043</v>
      </c>
      <c r="G336" s="11" t="s">
        <v>1053</v>
      </c>
      <c r="H336" s="5" t="s">
        <v>984</v>
      </c>
      <c r="I336" s="5" t="s">
        <v>163</v>
      </c>
      <c r="J336" s="5" t="s">
        <v>164</v>
      </c>
      <c r="K336" s="5">
        <v>2015</v>
      </c>
      <c r="L336" s="20" t="s">
        <v>1077</v>
      </c>
      <c r="M336" s="21" t="s">
        <v>1079</v>
      </c>
      <c r="N336" s="27" t="str">
        <f>HYPERLINK("http://www.airitibooks.com/Detail/Detail?PublicationID=P20160517250","http://www.airitibooks.com/Detail/Detail?PublicationID=P20160517250")</f>
        <v>http://www.airitibooks.com/Detail/Detail?PublicationID=P20160517250</v>
      </c>
      <c r="O336" s="20"/>
    </row>
    <row r="337" spans="1:15" s="4" customFormat="1">
      <c r="A337" s="10">
        <v>336</v>
      </c>
      <c r="B337" s="5" t="s">
        <v>2</v>
      </c>
      <c r="C337" s="5" t="s">
        <v>7</v>
      </c>
      <c r="D337" s="16"/>
      <c r="E337" s="32" t="s">
        <v>1421</v>
      </c>
      <c r="F337" s="5" t="s">
        <v>1044</v>
      </c>
      <c r="G337" s="11" t="s">
        <v>1053</v>
      </c>
      <c r="H337" s="5">
        <v>1</v>
      </c>
      <c r="I337" s="5" t="s">
        <v>717</v>
      </c>
      <c r="J337" s="5" t="s">
        <v>105</v>
      </c>
      <c r="K337" s="5">
        <v>2015</v>
      </c>
      <c r="L337" s="20" t="s">
        <v>1077</v>
      </c>
      <c r="M337" s="21" t="s">
        <v>1079</v>
      </c>
      <c r="N337" s="27" t="str">
        <f>HYPERLINK("http://www.airitibooks.com/Detail/Detail?PublicationID=P20151021161","http://www.airitibooks.com/Detail/Detail?PublicationID=P20151021161")</f>
        <v>http://www.airitibooks.com/Detail/Detail?PublicationID=P20151021161</v>
      </c>
      <c r="O337" s="20"/>
    </row>
    <row r="338" spans="1:15" s="4" customFormat="1">
      <c r="A338" s="10">
        <v>337</v>
      </c>
      <c r="B338" s="5" t="s">
        <v>2</v>
      </c>
      <c r="C338" s="5" t="s">
        <v>19</v>
      </c>
      <c r="D338" s="16"/>
      <c r="E338" s="32" t="s">
        <v>1422</v>
      </c>
      <c r="F338" s="5" t="s">
        <v>718</v>
      </c>
      <c r="G338" s="11" t="s">
        <v>1053</v>
      </c>
      <c r="H338" s="5">
        <v>1</v>
      </c>
      <c r="I338" s="5" t="s">
        <v>719</v>
      </c>
      <c r="J338" s="5" t="s">
        <v>140</v>
      </c>
      <c r="K338" s="5">
        <v>2015</v>
      </c>
      <c r="L338" s="20" t="s">
        <v>1077</v>
      </c>
      <c r="M338" s="21" t="s">
        <v>1078</v>
      </c>
      <c r="N338" s="27" t="str">
        <f>HYPERLINK("http://www.airitibooks.com/Detail/Detail?PublicationID=P20150309027","http://www.airitibooks.com/Detail/Detail?PublicationID=P20150309027")</f>
        <v>http://www.airitibooks.com/Detail/Detail?PublicationID=P20150309027</v>
      </c>
      <c r="O338" s="20"/>
    </row>
    <row r="339" spans="1:15" s="4" customFormat="1">
      <c r="A339" s="10">
        <v>338</v>
      </c>
      <c r="B339" s="5" t="s">
        <v>2</v>
      </c>
      <c r="C339" s="5" t="s">
        <v>16</v>
      </c>
      <c r="D339" s="16"/>
      <c r="E339" s="32" t="s">
        <v>1423</v>
      </c>
      <c r="F339" s="5" t="s">
        <v>720</v>
      </c>
      <c r="G339" s="11" t="s">
        <v>1053</v>
      </c>
      <c r="H339" s="5">
        <v>1</v>
      </c>
      <c r="I339" s="5" t="s">
        <v>721</v>
      </c>
      <c r="J339" s="5" t="s">
        <v>722</v>
      </c>
      <c r="K339" s="5">
        <v>2014</v>
      </c>
      <c r="L339" s="20" t="s">
        <v>1077</v>
      </c>
      <c r="M339" s="21" t="s">
        <v>1079</v>
      </c>
      <c r="N339" s="27" t="str">
        <f>HYPERLINK("http://www.airitibooks.com/Detail/Detail?PublicationID=P20150323048","http://www.airitibooks.com/Detail/Detail?PublicationID=P20150323048")</f>
        <v>http://www.airitibooks.com/Detail/Detail?PublicationID=P20150323048</v>
      </c>
      <c r="O339" s="20"/>
    </row>
    <row r="340" spans="1:15" s="4" customFormat="1">
      <c r="A340" s="10">
        <v>339</v>
      </c>
      <c r="B340" s="5" t="s">
        <v>2</v>
      </c>
      <c r="C340" s="5" t="s">
        <v>12</v>
      </c>
      <c r="D340" s="16"/>
      <c r="E340" s="32" t="s">
        <v>1424</v>
      </c>
      <c r="F340" s="5" t="s">
        <v>723</v>
      </c>
      <c r="G340" s="11" t="s">
        <v>1053</v>
      </c>
      <c r="H340" s="5">
        <v>1</v>
      </c>
      <c r="I340" s="5" t="s">
        <v>724</v>
      </c>
      <c r="J340" s="5" t="s">
        <v>64</v>
      </c>
      <c r="K340" s="5">
        <v>2012</v>
      </c>
      <c r="L340" s="20" t="s">
        <v>1077</v>
      </c>
      <c r="M340" s="21" t="s">
        <v>1079</v>
      </c>
      <c r="N340" s="27" t="str">
        <f>HYPERLINK("http://www.airitibooks.com/Detail/Detail?PublicationID=P20160806001","http://www.airitibooks.com/Detail/Detail?PublicationID=P20160806001")</f>
        <v>http://www.airitibooks.com/Detail/Detail?PublicationID=P20160806001</v>
      </c>
      <c r="O340" s="20"/>
    </row>
    <row r="341" spans="1:15" s="4" customFormat="1">
      <c r="A341" s="10">
        <v>340</v>
      </c>
      <c r="B341" s="5" t="s">
        <v>2</v>
      </c>
      <c r="C341" s="5" t="s">
        <v>16</v>
      </c>
      <c r="D341" s="16"/>
      <c r="E341" s="32" t="s">
        <v>1425</v>
      </c>
      <c r="F341" s="5" t="s">
        <v>725</v>
      </c>
      <c r="G341" s="11" t="s">
        <v>1053</v>
      </c>
      <c r="H341" s="5">
        <v>1</v>
      </c>
      <c r="I341" s="5" t="s">
        <v>985</v>
      </c>
      <c r="J341" s="5" t="s">
        <v>64</v>
      </c>
      <c r="K341" s="5">
        <v>2013</v>
      </c>
      <c r="L341" s="20" t="s">
        <v>1077</v>
      </c>
      <c r="M341" s="21" t="s">
        <v>1079</v>
      </c>
      <c r="N341" s="27" t="str">
        <f>HYPERLINK("http://www.airitibooks.com/Detail/Detail?PublicationID=P20160806002","http://www.airitibooks.com/Detail/Detail?PublicationID=P20160806002")</f>
        <v>http://www.airitibooks.com/Detail/Detail?PublicationID=P20160806002</v>
      </c>
      <c r="O341" s="20"/>
    </row>
    <row r="342" spans="1:15" s="4" customFormat="1">
      <c r="A342" s="10">
        <v>341</v>
      </c>
      <c r="B342" s="5" t="s">
        <v>2</v>
      </c>
      <c r="C342" s="5" t="s">
        <v>7</v>
      </c>
      <c r="D342" s="16"/>
      <c r="E342" s="32" t="s">
        <v>1426</v>
      </c>
      <c r="F342" s="5" t="s">
        <v>726</v>
      </c>
      <c r="G342" s="11" t="s">
        <v>1053</v>
      </c>
      <c r="H342" s="5">
        <v>1</v>
      </c>
      <c r="I342" s="5" t="s">
        <v>727</v>
      </c>
      <c r="J342" s="5" t="s">
        <v>309</v>
      </c>
      <c r="K342" s="5">
        <v>2015</v>
      </c>
      <c r="L342" s="20" t="s">
        <v>1077</v>
      </c>
      <c r="M342" s="21" t="s">
        <v>1079</v>
      </c>
      <c r="N342" s="27" t="str">
        <f>HYPERLINK("http://www.airitibooks.com/Detail/Detail?PublicationID=P20151111096","http://www.airitibooks.com/Detail/Detail?PublicationID=P20151111096")</f>
        <v>http://www.airitibooks.com/Detail/Detail?PublicationID=P20151111096</v>
      </c>
      <c r="O342" s="20"/>
    </row>
    <row r="343" spans="1:15" s="4" customFormat="1">
      <c r="A343" s="10">
        <v>342</v>
      </c>
      <c r="B343" s="5" t="s">
        <v>2</v>
      </c>
      <c r="C343" s="5" t="s">
        <v>7</v>
      </c>
      <c r="D343" s="16"/>
      <c r="E343" s="32" t="s">
        <v>1427</v>
      </c>
      <c r="F343" s="5" t="s">
        <v>728</v>
      </c>
      <c r="G343" s="11" t="s">
        <v>1053</v>
      </c>
      <c r="H343" s="5">
        <v>1</v>
      </c>
      <c r="I343" s="5" t="s">
        <v>729</v>
      </c>
      <c r="J343" s="5" t="s">
        <v>269</v>
      </c>
      <c r="K343" s="5">
        <v>2015</v>
      </c>
      <c r="L343" s="20" t="s">
        <v>1077</v>
      </c>
      <c r="M343" s="21" t="s">
        <v>1079</v>
      </c>
      <c r="N343" s="27" t="str">
        <f>HYPERLINK("http://www.airitibooks.com/Detail/Detail?PublicationID=P20150618007","http://www.airitibooks.com/Detail/Detail?PublicationID=P20150618007")</f>
        <v>http://www.airitibooks.com/Detail/Detail?PublicationID=P20150618007</v>
      </c>
      <c r="O343" s="20"/>
    </row>
    <row r="344" spans="1:15" s="4" customFormat="1">
      <c r="A344" s="10">
        <v>343</v>
      </c>
      <c r="B344" s="5" t="s">
        <v>2</v>
      </c>
      <c r="C344" s="5" t="s">
        <v>14</v>
      </c>
      <c r="D344" s="16"/>
      <c r="E344" s="32" t="s">
        <v>1428</v>
      </c>
      <c r="F344" s="5" t="s">
        <v>730</v>
      </c>
      <c r="G344" s="11" t="s">
        <v>1053</v>
      </c>
      <c r="H344" s="5">
        <v>1</v>
      </c>
      <c r="I344" s="5" t="s">
        <v>731</v>
      </c>
      <c r="J344" s="5" t="s">
        <v>57</v>
      </c>
      <c r="K344" s="5">
        <v>2015</v>
      </c>
      <c r="L344" s="20" t="s">
        <v>1077</v>
      </c>
      <c r="M344" s="21" t="s">
        <v>1079</v>
      </c>
      <c r="N344" s="27" t="str">
        <f>HYPERLINK("http://www.airitibooks.com/Detail/Detail?PublicationID=P20160527043","http://www.airitibooks.com/Detail/Detail?PublicationID=P20160527043")</f>
        <v>http://www.airitibooks.com/Detail/Detail?PublicationID=P20160527043</v>
      </c>
      <c r="O344" s="20"/>
    </row>
    <row r="345" spans="1:15" s="4" customFormat="1">
      <c r="A345" s="10">
        <v>344</v>
      </c>
      <c r="B345" s="5" t="s">
        <v>2</v>
      </c>
      <c r="C345" s="5" t="s">
        <v>14</v>
      </c>
      <c r="D345" s="25">
        <v>9789620771101</v>
      </c>
      <c r="E345" s="31" t="s">
        <v>940</v>
      </c>
      <c r="F345" s="5" t="s">
        <v>1045</v>
      </c>
      <c r="G345" s="11" t="s">
        <v>1053</v>
      </c>
      <c r="H345" s="5">
        <v>1</v>
      </c>
      <c r="I345" s="5" t="s">
        <v>732</v>
      </c>
      <c r="J345" s="5" t="s">
        <v>250</v>
      </c>
      <c r="K345" s="5">
        <v>2015</v>
      </c>
      <c r="L345" s="20" t="s">
        <v>1077</v>
      </c>
      <c r="M345" s="21" t="s">
        <v>1079</v>
      </c>
      <c r="N345" s="27" t="str">
        <f>HYPERLINK("http://www.airitibooks.com/Detail/Detail?PublicationID=P20160806028","http://www.airitibooks.com/Detail/Detail?PublicationID=P20160806028")</f>
        <v>http://www.airitibooks.com/Detail/Detail?PublicationID=P20160806028</v>
      </c>
      <c r="O345" s="20"/>
    </row>
    <row r="346" spans="1:15" s="4" customFormat="1">
      <c r="A346" s="10">
        <v>345</v>
      </c>
      <c r="B346" s="5" t="s">
        <v>2</v>
      </c>
      <c r="C346" s="5" t="s">
        <v>10</v>
      </c>
      <c r="D346" s="25"/>
      <c r="E346" s="11" t="s">
        <v>1429</v>
      </c>
      <c r="F346" s="7" t="s">
        <v>1071</v>
      </c>
      <c r="G346" s="11" t="s">
        <v>1053</v>
      </c>
      <c r="H346" s="5">
        <v>1</v>
      </c>
      <c r="I346" s="5" t="s">
        <v>733</v>
      </c>
      <c r="J346" s="5" t="s">
        <v>51</v>
      </c>
      <c r="K346" s="5">
        <v>2013</v>
      </c>
      <c r="L346" s="20" t="s">
        <v>1077</v>
      </c>
      <c r="M346" s="21" t="s">
        <v>1079</v>
      </c>
      <c r="N346" s="27" t="str">
        <f>HYPERLINK("http://www.airitibooks.com/Detail/Detail?PublicationID=P20160801073","http://www.airitibooks.com/Detail/Detail?PublicationID=P20160801073")</f>
        <v>http://www.airitibooks.com/Detail/Detail?PublicationID=P20160801073</v>
      </c>
      <c r="O346" s="20"/>
    </row>
    <row r="347" spans="1:15" s="4" customFormat="1">
      <c r="A347" s="10">
        <v>346</v>
      </c>
      <c r="B347" s="5" t="s">
        <v>2</v>
      </c>
      <c r="C347" s="5" t="s">
        <v>11</v>
      </c>
      <c r="D347" s="16"/>
      <c r="E347" s="32" t="s">
        <v>1430</v>
      </c>
      <c r="F347" s="5" t="s">
        <v>734</v>
      </c>
      <c r="G347" s="11" t="s">
        <v>1053</v>
      </c>
      <c r="H347" s="5">
        <v>1</v>
      </c>
      <c r="I347" s="5" t="s">
        <v>735</v>
      </c>
      <c r="J347" s="5" t="s">
        <v>309</v>
      </c>
      <c r="K347" s="5">
        <v>2015</v>
      </c>
      <c r="L347" s="20" t="s">
        <v>1077</v>
      </c>
      <c r="M347" s="21" t="s">
        <v>1079</v>
      </c>
      <c r="N347" s="27" t="str">
        <f>HYPERLINK("http://www.airitibooks.com/Detail/Detail?PublicationID=P20151111100","http://www.airitibooks.com/Detail/Detail?PublicationID=P20151111100")</f>
        <v>http://www.airitibooks.com/Detail/Detail?PublicationID=P20151111100</v>
      </c>
      <c r="O347" s="20"/>
    </row>
    <row r="348" spans="1:15" s="4" customFormat="1">
      <c r="A348" s="10">
        <v>347</v>
      </c>
      <c r="B348" s="5" t="s">
        <v>2</v>
      </c>
      <c r="C348" s="5" t="s">
        <v>13</v>
      </c>
      <c r="D348" s="16"/>
      <c r="E348" s="32" t="s">
        <v>1431</v>
      </c>
      <c r="F348" s="5" t="s">
        <v>736</v>
      </c>
      <c r="G348" s="11" t="s">
        <v>1053</v>
      </c>
      <c r="H348" s="5">
        <v>1</v>
      </c>
      <c r="I348" s="5" t="s">
        <v>737</v>
      </c>
      <c r="J348" s="5" t="s">
        <v>738</v>
      </c>
      <c r="K348" s="5">
        <v>2014</v>
      </c>
      <c r="L348" s="20" t="s">
        <v>1077</v>
      </c>
      <c r="M348" s="21" t="s">
        <v>1079</v>
      </c>
      <c r="N348" s="27" t="str">
        <f>HYPERLINK("http://www.airitibooks.com/Detail/Detail?PublicationID=P20150323047","http://www.airitibooks.com/Detail/Detail?PublicationID=P20150323047")</f>
        <v>http://www.airitibooks.com/Detail/Detail?PublicationID=P20150323047</v>
      </c>
      <c r="O348" s="20"/>
    </row>
    <row r="349" spans="1:15" s="4" customFormat="1">
      <c r="A349" s="10">
        <v>348</v>
      </c>
      <c r="B349" s="5" t="s">
        <v>2</v>
      </c>
      <c r="C349" s="5" t="s">
        <v>739</v>
      </c>
      <c r="D349" s="16"/>
      <c r="E349" s="32" t="s">
        <v>1432</v>
      </c>
      <c r="F349" s="5" t="s">
        <v>740</v>
      </c>
      <c r="G349" s="11" t="s">
        <v>1053</v>
      </c>
      <c r="H349" s="5">
        <v>1</v>
      </c>
      <c r="I349" s="5" t="s">
        <v>741</v>
      </c>
      <c r="J349" s="5" t="s">
        <v>188</v>
      </c>
      <c r="K349" s="5">
        <v>2015</v>
      </c>
      <c r="L349" s="20" t="s">
        <v>1077</v>
      </c>
      <c r="M349" s="21" t="s">
        <v>1079</v>
      </c>
      <c r="N349" s="27" t="str">
        <f>HYPERLINK("http://www.airitibooks.com/Detail/Detail?PublicationID=P20150820081","http://www.airitibooks.com/Detail/Detail?PublicationID=P20150820081")</f>
        <v>http://www.airitibooks.com/Detail/Detail?PublicationID=P20150820081</v>
      </c>
      <c r="O349" s="20"/>
    </row>
    <row r="350" spans="1:15" s="4" customFormat="1">
      <c r="A350" s="10">
        <v>349</v>
      </c>
      <c r="B350" s="5" t="s">
        <v>2</v>
      </c>
      <c r="C350" s="5" t="s">
        <v>19</v>
      </c>
      <c r="D350" s="16"/>
      <c r="E350" s="32" t="s">
        <v>1433</v>
      </c>
      <c r="F350" s="5" t="s">
        <v>742</v>
      </c>
      <c r="G350" s="11" t="s">
        <v>1053</v>
      </c>
      <c r="H350" s="5">
        <v>1</v>
      </c>
      <c r="I350" s="5" t="s">
        <v>743</v>
      </c>
      <c r="J350" s="5" t="s">
        <v>140</v>
      </c>
      <c r="K350" s="5">
        <v>2015</v>
      </c>
      <c r="L350" s="20" t="s">
        <v>1077</v>
      </c>
      <c r="M350" s="21" t="s">
        <v>1079</v>
      </c>
      <c r="N350" s="27" t="str">
        <f>HYPERLINK("http://www.airitibooks.com/Detail/Detail?PublicationID=P20150820217","http://www.airitibooks.com/Detail/Detail?PublicationID=P20150820217")</f>
        <v>http://www.airitibooks.com/Detail/Detail?PublicationID=P20150820217</v>
      </c>
      <c r="O350" s="20"/>
    </row>
    <row r="351" spans="1:15" s="4" customFormat="1">
      <c r="A351" s="10">
        <v>350</v>
      </c>
      <c r="B351" s="5" t="s">
        <v>2</v>
      </c>
      <c r="C351" s="5" t="s">
        <v>7</v>
      </c>
      <c r="D351" s="16"/>
      <c r="E351" s="32" t="s">
        <v>1434</v>
      </c>
      <c r="F351" s="5" t="s">
        <v>744</v>
      </c>
      <c r="G351" s="11" t="s">
        <v>1053</v>
      </c>
      <c r="H351" s="5">
        <v>1</v>
      </c>
      <c r="I351" s="5" t="s">
        <v>745</v>
      </c>
      <c r="J351" s="5" t="s">
        <v>39</v>
      </c>
      <c r="K351" s="5">
        <v>2014</v>
      </c>
      <c r="L351" s="20" t="s">
        <v>1077</v>
      </c>
      <c r="M351" s="21" t="s">
        <v>1079</v>
      </c>
      <c r="N351" s="27" t="str">
        <f>HYPERLINK("http://www.airitibooks.com/Detail/Detail?PublicationID=P20140326058","http://www.airitibooks.com/Detail/Detail?PublicationID=P20140326058")</f>
        <v>http://www.airitibooks.com/Detail/Detail?PublicationID=P20140326058</v>
      </c>
      <c r="O351" s="20"/>
    </row>
    <row r="352" spans="1:15" s="4" customFormat="1">
      <c r="A352" s="10">
        <v>351</v>
      </c>
      <c r="B352" s="5" t="s">
        <v>2</v>
      </c>
      <c r="C352" s="5" t="s">
        <v>7</v>
      </c>
      <c r="D352" s="16"/>
      <c r="E352" s="32" t="s">
        <v>1435</v>
      </c>
      <c r="F352" s="5" t="s">
        <v>746</v>
      </c>
      <c r="G352" s="11" t="s">
        <v>1053</v>
      </c>
      <c r="H352" s="5">
        <v>1</v>
      </c>
      <c r="I352" s="5" t="s">
        <v>747</v>
      </c>
      <c r="J352" s="5" t="s">
        <v>23</v>
      </c>
      <c r="K352" s="5">
        <v>2013</v>
      </c>
      <c r="L352" s="20" t="s">
        <v>1077</v>
      </c>
      <c r="M352" s="21" t="s">
        <v>1079</v>
      </c>
      <c r="N352" s="27" t="str">
        <f>HYPERLINK("http://www.airitibooks.com/Detail/Detail?PublicationID=P20140514039","http://www.airitibooks.com/Detail/Detail?PublicationID=P20140514039")</f>
        <v>http://www.airitibooks.com/Detail/Detail?PublicationID=P20140514039</v>
      </c>
      <c r="O352" s="20"/>
    </row>
    <row r="353" spans="1:15" s="4" customFormat="1">
      <c r="A353" s="10">
        <v>352</v>
      </c>
      <c r="B353" s="5" t="s">
        <v>2</v>
      </c>
      <c r="C353" s="5" t="s">
        <v>19</v>
      </c>
      <c r="D353" s="16"/>
      <c r="E353" s="32" t="s">
        <v>1436</v>
      </c>
      <c r="F353" s="5" t="s">
        <v>748</v>
      </c>
      <c r="G353" s="11" t="s">
        <v>1053</v>
      </c>
      <c r="H353" s="5">
        <v>1</v>
      </c>
      <c r="I353" s="5" t="s">
        <v>749</v>
      </c>
      <c r="J353" s="5" t="s">
        <v>140</v>
      </c>
      <c r="K353" s="5">
        <v>2014</v>
      </c>
      <c r="L353" s="20" t="s">
        <v>1077</v>
      </c>
      <c r="M353" s="21" t="s">
        <v>1079</v>
      </c>
      <c r="N353" s="27" t="str">
        <f>HYPERLINK("http://www.airitibooks.com/Detail/Detail?PublicationID=P20150211018","http://www.airitibooks.com/Detail/Detail?PublicationID=P20150211018")</f>
        <v>http://www.airitibooks.com/Detail/Detail?PublicationID=P20150211018</v>
      </c>
      <c r="O353" s="20"/>
    </row>
    <row r="354" spans="1:15" s="4" customFormat="1">
      <c r="A354" s="10">
        <v>353</v>
      </c>
      <c r="B354" s="5" t="s">
        <v>2</v>
      </c>
      <c r="C354" s="5" t="s">
        <v>285</v>
      </c>
      <c r="D354" s="16"/>
      <c r="E354" s="32" t="s">
        <v>1437</v>
      </c>
      <c r="F354" s="5" t="s">
        <v>750</v>
      </c>
      <c r="G354" s="11" t="s">
        <v>1053</v>
      </c>
      <c r="H354" s="5">
        <v>1</v>
      </c>
      <c r="I354" s="5" t="s">
        <v>751</v>
      </c>
      <c r="J354" s="5" t="s">
        <v>188</v>
      </c>
      <c r="K354" s="5">
        <v>2014</v>
      </c>
      <c r="L354" s="20" t="s">
        <v>1077</v>
      </c>
      <c r="M354" s="21" t="s">
        <v>1079</v>
      </c>
      <c r="N354" s="27" t="str">
        <f>HYPERLINK("http://www.airitibooks.com/Detail/Detail?PublicationID=P20150316038","http://www.airitibooks.com/Detail/Detail?PublicationID=P20150316038")</f>
        <v>http://www.airitibooks.com/Detail/Detail?PublicationID=P20150316038</v>
      </c>
      <c r="O354" s="20"/>
    </row>
    <row r="355" spans="1:15" s="4" customFormat="1">
      <c r="A355" s="10">
        <v>354</v>
      </c>
      <c r="B355" s="5" t="s">
        <v>2</v>
      </c>
      <c r="C355" s="5" t="s">
        <v>16</v>
      </c>
      <c r="D355" s="16"/>
      <c r="E355" s="32" t="s">
        <v>1438</v>
      </c>
      <c r="F355" s="5" t="s">
        <v>752</v>
      </c>
      <c r="G355" s="11" t="s">
        <v>1053</v>
      </c>
      <c r="H355" s="5">
        <v>1</v>
      </c>
      <c r="I355" s="5" t="s">
        <v>753</v>
      </c>
      <c r="J355" s="5" t="s">
        <v>583</v>
      </c>
      <c r="K355" s="5">
        <v>2014</v>
      </c>
      <c r="L355" s="20" t="s">
        <v>1077</v>
      </c>
      <c r="M355" s="21" t="s">
        <v>1079</v>
      </c>
      <c r="N355" s="27" t="str">
        <f>HYPERLINK("http://www.airitibooks.com/Detail/Detail?PublicationID=P20150709017","http://www.airitibooks.com/Detail/Detail?PublicationID=P20150709017")</f>
        <v>http://www.airitibooks.com/Detail/Detail?PublicationID=P20150709017</v>
      </c>
      <c r="O355" s="20"/>
    </row>
    <row r="356" spans="1:15" s="4" customFormat="1">
      <c r="A356" s="10">
        <v>355</v>
      </c>
      <c r="B356" s="5" t="s">
        <v>2</v>
      </c>
      <c r="C356" s="5" t="s">
        <v>18</v>
      </c>
      <c r="D356" s="16"/>
      <c r="E356" s="32" t="s">
        <v>1439</v>
      </c>
      <c r="F356" s="5" t="s">
        <v>754</v>
      </c>
      <c r="G356" s="11" t="s">
        <v>1053</v>
      </c>
      <c r="H356" s="5">
        <v>1</v>
      </c>
      <c r="I356" s="5" t="s">
        <v>755</v>
      </c>
      <c r="J356" s="5" t="s">
        <v>269</v>
      </c>
      <c r="K356" s="5">
        <v>2015</v>
      </c>
      <c r="L356" s="20" t="s">
        <v>1077</v>
      </c>
      <c r="M356" s="21" t="s">
        <v>1079</v>
      </c>
      <c r="N356" s="27" t="str">
        <f>HYPERLINK("http://www.airitibooks.com/Detail/Detail?PublicationID=P20150323022","http://www.airitibooks.com/Detail/Detail?PublicationID=P20150323022")</f>
        <v>http://www.airitibooks.com/Detail/Detail?PublicationID=P20150323022</v>
      </c>
      <c r="O356" s="20"/>
    </row>
    <row r="357" spans="1:15" s="4" customFormat="1">
      <c r="A357" s="10">
        <v>356</v>
      </c>
      <c r="B357" s="5" t="s">
        <v>2</v>
      </c>
      <c r="C357" s="5" t="s">
        <v>14</v>
      </c>
      <c r="D357" s="16"/>
      <c r="E357" s="32" t="s">
        <v>1440</v>
      </c>
      <c r="F357" s="5" t="s">
        <v>756</v>
      </c>
      <c r="G357" s="11" t="s">
        <v>1053</v>
      </c>
      <c r="H357" s="5">
        <v>1</v>
      </c>
      <c r="I357" s="5" t="s">
        <v>757</v>
      </c>
      <c r="J357" s="5" t="s">
        <v>758</v>
      </c>
      <c r="K357" s="5">
        <v>2014</v>
      </c>
      <c r="L357" s="20" t="s">
        <v>1077</v>
      </c>
      <c r="M357" s="21" t="s">
        <v>1079</v>
      </c>
      <c r="N357" s="27" t="str">
        <f>HYPERLINK("http://www.airitibooks.com/Detail/Detail?PublicationID=P20160801074","http://www.airitibooks.com/Detail/Detail?PublicationID=P20160801074")</f>
        <v>http://www.airitibooks.com/Detail/Detail?PublicationID=P20160801074</v>
      </c>
      <c r="O357" s="20"/>
    </row>
    <row r="358" spans="1:15" s="4" customFormat="1">
      <c r="A358" s="10">
        <v>357</v>
      </c>
      <c r="B358" s="5" t="s">
        <v>2</v>
      </c>
      <c r="C358" s="5" t="s">
        <v>14</v>
      </c>
      <c r="D358" s="16"/>
      <c r="E358" s="32" t="s">
        <v>1441</v>
      </c>
      <c r="F358" s="5" t="s">
        <v>759</v>
      </c>
      <c r="G358" s="11" t="s">
        <v>1053</v>
      </c>
      <c r="H358" s="5">
        <v>1</v>
      </c>
      <c r="I358" s="5" t="s">
        <v>760</v>
      </c>
      <c r="J358" s="5" t="s">
        <v>758</v>
      </c>
      <c r="K358" s="5">
        <v>2015</v>
      </c>
      <c r="L358" s="20" t="s">
        <v>1077</v>
      </c>
      <c r="M358" s="21" t="s">
        <v>1079</v>
      </c>
      <c r="N358" s="27" t="str">
        <f>HYPERLINK("http://www.airitibooks.com/Detail/Detail?PublicationID=P20160527002","http://www.airitibooks.com/Detail/Detail?PublicationID=P20160527002")</f>
        <v>http://www.airitibooks.com/Detail/Detail?PublicationID=P20160527002</v>
      </c>
      <c r="O358" s="20"/>
    </row>
    <row r="359" spans="1:15" s="4" customFormat="1">
      <c r="A359" s="10">
        <v>358</v>
      </c>
      <c r="B359" s="5" t="s">
        <v>2</v>
      </c>
      <c r="C359" s="5" t="s">
        <v>14</v>
      </c>
      <c r="D359" s="16"/>
      <c r="E359" s="32" t="s">
        <v>1442</v>
      </c>
      <c r="F359" s="5" t="s">
        <v>761</v>
      </c>
      <c r="G359" s="11" t="s">
        <v>1053</v>
      </c>
      <c r="H359" s="5">
        <v>1</v>
      </c>
      <c r="I359" s="5" t="s">
        <v>762</v>
      </c>
      <c r="J359" s="5" t="s">
        <v>758</v>
      </c>
      <c r="K359" s="5">
        <v>2014</v>
      </c>
      <c r="L359" s="20" t="s">
        <v>1077</v>
      </c>
      <c r="M359" s="21" t="s">
        <v>1079</v>
      </c>
      <c r="N359" s="27" t="str">
        <f>HYPERLINK("http://www.airitibooks.com/Detail/Detail?PublicationID=P20160224002","http://www.airitibooks.com/Detail/Detail?PublicationID=P20160224002")</f>
        <v>http://www.airitibooks.com/Detail/Detail?PublicationID=P20160224002</v>
      </c>
      <c r="O359" s="20"/>
    </row>
    <row r="360" spans="1:15" s="4" customFormat="1">
      <c r="A360" s="10">
        <v>359</v>
      </c>
      <c r="B360" s="5" t="s">
        <v>2</v>
      </c>
      <c r="C360" s="5" t="s">
        <v>17</v>
      </c>
      <c r="D360" s="25">
        <v>9789620771347</v>
      </c>
      <c r="E360" s="31" t="s">
        <v>941</v>
      </c>
      <c r="F360" s="5" t="s">
        <v>1046</v>
      </c>
      <c r="G360" s="11" t="s">
        <v>1053</v>
      </c>
      <c r="H360" s="5">
        <v>1</v>
      </c>
      <c r="I360" s="5" t="s">
        <v>763</v>
      </c>
      <c r="J360" s="5" t="s">
        <v>250</v>
      </c>
      <c r="K360" s="5">
        <v>2015</v>
      </c>
      <c r="L360" s="20" t="s">
        <v>1077</v>
      </c>
      <c r="M360" s="21" t="s">
        <v>1079</v>
      </c>
      <c r="N360" s="27" t="str">
        <f>HYPERLINK("http://www.airitibooks.com/Detail/Detail?PublicationID=P20160806032","http://www.airitibooks.com/Detail/Detail?PublicationID=P20160806032")</f>
        <v>http://www.airitibooks.com/Detail/Detail?PublicationID=P20160806032</v>
      </c>
      <c r="O360" s="20"/>
    </row>
    <row r="361" spans="1:15" s="4" customFormat="1">
      <c r="A361" s="10">
        <v>360</v>
      </c>
      <c r="B361" s="5" t="s">
        <v>2</v>
      </c>
      <c r="C361" s="5" t="s">
        <v>18</v>
      </c>
      <c r="D361" s="16"/>
      <c r="E361" s="32" t="s">
        <v>1443</v>
      </c>
      <c r="F361" s="5" t="s">
        <v>764</v>
      </c>
      <c r="G361" s="11" t="s">
        <v>1053</v>
      </c>
      <c r="H361" s="5">
        <v>1</v>
      </c>
      <c r="I361" s="5" t="s">
        <v>765</v>
      </c>
      <c r="J361" s="5" t="s">
        <v>64</v>
      </c>
      <c r="K361" s="5">
        <v>2014</v>
      </c>
      <c r="L361" s="20" t="s">
        <v>1077</v>
      </c>
      <c r="M361" s="21" t="s">
        <v>1079</v>
      </c>
      <c r="N361" s="27" t="str">
        <f>HYPERLINK("http://www.airitibooks.com/Detail/Detail?PublicationID=P20160806003","http://www.airitibooks.com/Detail/Detail?PublicationID=P20160806003")</f>
        <v>http://www.airitibooks.com/Detail/Detail?PublicationID=P20160806003</v>
      </c>
      <c r="O361" s="20"/>
    </row>
    <row r="362" spans="1:15" s="4" customFormat="1">
      <c r="A362" s="10">
        <v>361</v>
      </c>
      <c r="B362" s="5" t="s">
        <v>2</v>
      </c>
      <c r="C362" s="5" t="s">
        <v>14</v>
      </c>
      <c r="D362" s="16"/>
      <c r="E362" s="32" t="s">
        <v>1444</v>
      </c>
      <c r="F362" s="5" t="s">
        <v>766</v>
      </c>
      <c r="G362" s="11" t="s">
        <v>1053</v>
      </c>
      <c r="H362" s="5">
        <v>1</v>
      </c>
      <c r="I362" s="5" t="s">
        <v>767</v>
      </c>
      <c r="J362" s="5" t="s">
        <v>315</v>
      </c>
      <c r="K362" s="5">
        <v>2015</v>
      </c>
      <c r="L362" s="20" t="s">
        <v>1077</v>
      </c>
      <c r="M362" s="21" t="s">
        <v>1079</v>
      </c>
      <c r="N362" s="27" t="str">
        <f>HYPERLINK("http://www.airitibooks.com/Detail/Detail?PublicationID=P20150820154","http://www.airitibooks.com/Detail/Detail?PublicationID=P20150820154")</f>
        <v>http://www.airitibooks.com/Detail/Detail?PublicationID=P20150820154</v>
      </c>
      <c r="O362" s="20"/>
    </row>
    <row r="363" spans="1:15" s="4" customFormat="1">
      <c r="A363" s="10">
        <v>362</v>
      </c>
      <c r="B363" s="5" t="s">
        <v>2</v>
      </c>
      <c r="C363" s="5" t="s">
        <v>11</v>
      </c>
      <c r="D363" s="16"/>
      <c r="E363" s="32" t="s">
        <v>1445</v>
      </c>
      <c r="F363" s="5" t="s">
        <v>768</v>
      </c>
      <c r="G363" s="11" t="s">
        <v>1053</v>
      </c>
      <c r="H363" s="5">
        <v>1</v>
      </c>
      <c r="I363" s="5" t="s">
        <v>769</v>
      </c>
      <c r="J363" s="5" t="s">
        <v>37</v>
      </c>
      <c r="K363" s="5">
        <v>2015</v>
      </c>
      <c r="L363" s="20" t="s">
        <v>1077</v>
      </c>
      <c r="M363" s="21" t="s">
        <v>1079</v>
      </c>
      <c r="N363" s="27" t="str">
        <f>HYPERLINK("http://www.airitibooks.com/Detail/Detail?PublicationID=P20160806148","http://www.airitibooks.com/Detail/Detail?PublicationID=P20160806148")</f>
        <v>http://www.airitibooks.com/Detail/Detail?PublicationID=P20160806148</v>
      </c>
      <c r="O363" s="20"/>
    </row>
    <row r="364" spans="1:15" s="4" customFormat="1">
      <c r="A364" s="10">
        <v>363</v>
      </c>
      <c r="B364" s="5" t="s">
        <v>2</v>
      </c>
      <c r="C364" s="5" t="s">
        <v>17</v>
      </c>
      <c r="D364" s="16"/>
      <c r="E364" s="32" t="s">
        <v>1446</v>
      </c>
      <c r="F364" s="5" t="s">
        <v>770</v>
      </c>
      <c r="G364" s="11" t="s">
        <v>1053</v>
      </c>
      <c r="H364" s="5">
        <v>1</v>
      </c>
      <c r="I364" s="5" t="s">
        <v>771</v>
      </c>
      <c r="J364" s="5" t="s">
        <v>51</v>
      </c>
      <c r="K364" s="5">
        <v>2015</v>
      </c>
      <c r="L364" s="20" t="s">
        <v>1077</v>
      </c>
      <c r="M364" s="21" t="s">
        <v>1079</v>
      </c>
      <c r="N364" s="27" t="str">
        <f>HYPERLINK("http://www.airitibooks.com/Detail/Detail?PublicationID=P20160801070","http://www.airitibooks.com/Detail/Detail?PublicationID=P20160801070")</f>
        <v>http://www.airitibooks.com/Detail/Detail?PublicationID=P20160801070</v>
      </c>
      <c r="O364" s="20"/>
    </row>
    <row r="365" spans="1:15" s="4" customFormat="1">
      <c r="A365" s="10">
        <v>364</v>
      </c>
      <c r="B365" s="5" t="s">
        <v>2</v>
      </c>
      <c r="C365" s="5" t="s">
        <v>11</v>
      </c>
      <c r="D365" s="16"/>
      <c r="E365" s="32" t="s">
        <v>1447</v>
      </c>
      <c r="F365" s="6" t="s">
        <v>1047</v>
      </c>
      <c r="G365" s="11" t="s">
        <v>1053</v>
      </c>
      <c r="H365" s="5">
        <v>1</v>
      </c>
      <c r="I365" s="5" t="s">
        <v>772</v>
      </c>
      <c r="J365" s="5" t="s">
        <v>156</v>
      </c>
      <c r="K365" s="5">
        <v>2014</v>
      </c>
      <c r="L365" s="20" t="s">
        <v>1077</v>
      </c>
      <c r="M365" s="21" t="s">
        <v>1079</v>
      </c>
      <c r="N365" s="27" t="str">
        <f>HYPERLINK("http://www.airitibooks.com/Detail/Detail?PublicationID=P20140923003","http://www.airitibooks.com/Detail/Detail?PublicationID=P20140923003")</f>
        <v>http://www.airitibooks.com/Detail/Detail?PublicationID=P20140923003</v>
      </c>
      <c r="O365" s="20"/>
    </row>
    <row r="366" spans="1:15" s="4" customFormat="1">
      <c r="A366" s="10">
        <v>365</v>
      </c>
      <c r="B366" s="5" t="s">
        <v>2</v>
      </c>
      <c r="C366" s="5" t="s">
        <v>11</v>
      </c>
      <c r="D366" s="16"/>
      <c r="E366" s="32" t="s">
        <v>1448</v>
      </c>
      <c r="F366" s="5" t="s">
        <v>1048</v>
      </c>
      <c r="G366" s="11" t="s">
        <v>1053</v>
      </c>
      <c r="H366" s="5">
        <v>1</v>
      </c>
      <c r="I366" s="5" t="s">
        <v>773</v>
      </c>
      <c r="J366" s="5" t="s">
        <v>156</v>
      </c>
      <c r="K366" s="5">
        <v>2014</v>
      </c>
      <c r="L366" s="20" t="s">
        <v>1077</v>
      </c>
      <c r="M366" s="21" t="s">
        <v>1079</v>
      </c>
      <c r="N366" s="27" t="str">
        <f>HYPERLINK("http://www.airitibooks.com/Detail/Detail?PublicationID=P20160224003","http://www.airitibooks.com/Detail/Detail?PublicationID=P20160224003")</f>
        <v>http://www.airitibooks.com/Detail/Detail?PublicationID=P20160224003</v>
      </c>
      <c r="O366" s="20"/>
    </row>
    <row r="367" spans="1:15" s="4" customFormat="1">
      <c r="A367" s="10">
        <v>366</v>
      </c>
      <c r="B367" s="5" t="s">
        <v>2</v>
      </c>
      <c r="C367" s="5" t="s">
        <v>5</v>
      </c>
      <c r="D367" s="16"/>
      <c r="E367" s="32" t="s">
        <v>1449</v>
      </c>
      <c r="F367" s="5" t="s">
        <v>774</v>
      </c>
      <c r="G367" s="11" t="s">
        <v>1053</v>
      </c>
      <c r="H367" s="5">
        <v>1</v>
      </c>
      <c r="I367" s="5" t="s">
        <v>775</v>
      </c>
      <c r="J367" s="5" t="s">
        <v>217</v>
      </c>
      <c r="K367" s="5">
        <v>2013</v>
      </c>
      <c r="L367" s="20" t="s">
        <v>1077</v>
      </c>
      <c r="M367" s="21" t="s">
        <v>1079</v>
      </c>
      <c r="N367" s="27" t="str">
        <f>HYPERLINK("http://www.airitibooks.com/Detail/Detail?PublicationID=P20150820227","http://www.airitibooks.com/Detail/Detail?PublicationID=P20150820227")</f>
        <v>http://www.airitibooks.com/Detail/Detail?PublicationID=P20150820227</v>
      </c>
      <c r="O367" s="20"/>
    </row>
    <row r="368" spans="1:15" s="4" customFormat="1">
      <c r="A368" s="10">
        <v>367</v>
      </c>
      <c r="B368" s="5" t="s">
        <v>2</v>
      </c>
      <c r="C368" s="5" t="s">
        <v>19</v>
      </c>
      <c r="D368" s="16"/>
      <c r="E368" s="32" t="s">
        <v>1450</v>
      </c>
      <c r="F368" s="5" t="s">
        <v>776</v>
      </c>
      <c r="G368" s="11" t="s">
        <v>1053</v>
      </c>
      <c r="H368" s="5">
        <v>1</v>
      </c>
      <c r="I368" s="5" t="s">
        <v>29</v>
      </c>
      <c r="J368" s="5" t="s">
        <v>38</v>
      </c>
      <c r="K368" s="5">
        <v>2014</v>
      </c>
      <c r="L368" s="20" t="s">
        <v>1077</v>
      </c>
      <c r="M368" s="21" t="s">
        <v>1078</v>
      </c>
      <c r="N368" s="27" t="str">
        <f>HYPERLINK("http://www.airitibooks.com/Detail/Detail?PublicationID=P20150918075","http://www.airitibooks.com/Detail/Detail?PublicationID=P20150918075")</f>
        <v>http://www.airitibooks.com/Detail/Detail?PublicationID=P20150918075</v>
      </c>
      <c r="O368" s="20"/>
    </row>
    <row r="369" spans="1:15" s="4" customFormat="1">
      <c r="A369" s="10">
        <v>368</v>
      </c>
      <c r="B369" s="5" t="s">
        <v>3</v>
      </c>
      <c r="C369" s="5" t="s">
        <v>382</v>
      </c>
      <c r="D369" s="16"/>
      <c r="E369" s="32" t="s">
        <v>1451</v>
      </c>
      <c r="F369" s="5" t="s">
        <v>777</v>
      </c>
      <c r="G369" s="11" t="s">
        <v>1053</v>
      </c>
      <c r="H369" s="5">
        <v>1</v>
      </c>
      <c r="I369" s="5" t="s">
        <v>733</v>
      </c>
      <c r="J369" s="5" t="s">
        <v>758</v>
      </c>
      <c r="K369" s="5">
        <v>2014</v>
      </c>
      <c r="L369" s="20" t="s">
        <v>1077</v>
      </c>
      <c r="M369" s="21" t="s">
        <v>1079</v>
      </c>
      <c r="N369" s="27" t="str">
        <f>HYPERLINK("http://www.airitibooks.com/Detail/Detail?PublicationID=P20160801075","http://www.airitibooks.com/Detail/Detail?PublicationID=P20160801075")</f>
        <v>http://www.airitibooks.com/Detail/Detail?PublicationID=P20160801075</v>
      </c>
      <c r="O369" s="20"/>
    </row>
    <row r="370" spans="1:15" s="4" customFormat="1">
      <c r="A370" s="10">
        <v>369</v>
      </c>
      <c r="B370" s="5" t="s">
        <v>3</v>
      </c>
      <c r="C370" s="5" t="s">
        <v>8</v>
      </c>
      <c r="D370" s="16"/>
      <c r="E370" s="32" t="s">
        <v>1452</v>
      </c>
      <c r="F370" s="5" t="s">
        <v>778</v>
      </c>
      <c r="G370" s="11" t="s">
        <v>1053</v>
      </c>
      <c r="H370" s="5">
        <v>1</v>
      </c>
      <c r="I370" s="5" t="s">
        <v>779</v>
      </c>
      <c r="J370" s="5" t="s">
        <v>42</v>
      </c>
      <c r="K370" s="5">
        <v>2014</v>
      </c>
      <c r="L370" s="20" t="s">
        <v>1077</v>
      </c>
      <c r="M370" s="21" t="s">
        <v>1079</v>
      </c>
      <c r="N370" s="27" t="str">
        <f>HYPERLINK("http://www.airitibooks.com/Detail/Detail?PublicationID=P20141208222","http://www.airitibooks.com/Detail/Detail?PublicationID=P20141208222")</f>
        <v>http://www.airitibooks.com/Detail/Detail?PublicationID=P20141208222</v>
      </c>
      <c r="O370" s="20"/>
    </row>
    <row r="371" spans="1:15" s="4" customFormat="1">
      <c r="A371" s="10">
        <v>370</v>
      </c>
      <c r="B371" s="5" t="s">
        <v>3</v>
      </c>
      <c r="C371" s="5" t="s">
        <v>780</v>
      </c>
      <c r="D371" s="16"/>
      <c r="E371" s="32" t="s">
        <v>1453</v>
      </c>
      <c r="F371" s="5" t="s">
        <v>781</v>
      </c>
      <c r="G371" s="11" t="s">
        <v>1053</v>
      </c>
      <c r="H371" s="5">
        <v>1</v>
      </c>
      <c r="I371" s="5" t="s">
        <v>782</v>
      </c>
      <c r="J371" s="5" t="s">
        <v>315</v>
      </c>
      <c r="K371" s="5">
        <v>2015</v>
      </c>
      <c r="L371" s="20" t="s">
        <v>1077</v>
      </c>
      <c r="M371" s="21" t="s">
        <v>1079</v>
      </c>
      <c r="N371" s="27" t="str">
        <f>HYPERLINK("http://www.airitibooks.com/Detail/Detail?PublicationID=P20150820124","http://www.airitibooks.com/Detail/Detail?PublicationID=P20150820124")</f>
        <v>http://www.airitibooks.com/Detail/Detail?PublicationID=P20150820124</v>
      </c>
      <c r="O371" s="20"/>
    </row>
    <row r="372" spans="1:15" s="4" customFormat="1">
      <c r="A372" s="10">
        <v>371</v>
      </c>
      <c r="B372" s="5" t="s">
        <v>3</v>
      </c>
      <c r="C372" s="5" t="s">
        <v>270</v>
      </c>
      <c r="D372" s="16"/>
      <c r="E372" s="32" t="s">
        <v>1454</v>
      </c>
      <c r="F372" s="5" t="s">
        <v>783</v>
      </c>
      <c r="G372" s="11" t="s">
        <v>1053</v>
      </c>
      <c r="H372" s="5">
        <v>1</v>
      </c>
      <c r="I372" s="5" t="s">
        <v>784</v>
      </c>
      <c r="J372" s="5" t="s">
        <v>42</v>
      </c>
      <c r="K372" s="5">
        <v>2015</v>
      </c>
      <c r="L372" s="20" t="s">
        <v>1077</v>
      </c>
      <c r="M372" s="21" t="s">
        <v>1079</v>
      </c>
      <c r="N372" s="27" t="str">
        <f>HYPERLINK("http://www.airitibooks.com/Detail/Detail?PublicationID=P20150910075","http://www.airitibooks.com/Detail/Detail?PublicationID=P20150910075")</f>
        <v>http://www.airitibooks.com/Detail/Detail?PublicationID=P20150910075</v>
      </c>
      <c r="O372" s="20"/>
    </row>
    <row r="373" spans="1:15" s="4" customFormat="1">
      <c r="A373" s="10">
        <v>372</v>
      </c>
      <c r="B373" s="5" t="s">
        <v>3</v>
      </c>
      <c r="C373" s="5" t="s">
        <v>8</v>
      </c>
      <c r="D373" s="16"/>
      <c r="E373" s="32" t="s">
        <v>1455</v>
      </c>
      <c r="F373" s="5" t="s">
        <v>785</v>
      </c>
      <c r="G373" s="11" t="s">
        <v>1053</v>
      </c>
      <c r="H373" s="5">
        <v>1</v>
      </c>
      <c r="I373" s="5" t="s">
        <v>34</v>
      </c>
      <c r="J373" s="5" t="s">
        <v>42</v>
      </c>
      <c r="K373" s="5">
        <v>2014</v>
      </c>
      <c r="L373" s="20" t="s">
        <v>1077</v>
      </c>
      <c r="M373" s="21" t="s">
        <v>1079</v>
      </c>
      <c r="N373" s="27" t="str">
        <f>HYPERLINK("http://www.airitibooks.com/Detail/Detail?PublicationID=P20140912114","http://www.airitibooks.com/Detail/Detail?PublicationID=P20140912114")</f>
        <v>http://www.airitibooks.com/Detail/Detail?PublicationID=P20140912114</v>
      </c>
      <c r="O373" s="20"/>
    </row>
    <row r="374" spans="1:15" s="4" customFormat="1">
      <c r="A374" s="10">
        <v>373</v>
      </c>
      <c r="B374" s="5" t="s">
        <v>3</v>
      </c>
      <c r="C374" s="5" t="s">
        <v>432</v>
      </c>
      <c r="D374" s="16"/>
      <c r="E374" s="32" t="s">
        <v>1456</v>
      </c>
      <c r="F374" s="5" t="s">
        <v>786</v>
      </c>
      <c r="G374" s="11" t="s">
        <v>1053</v>
      </c>
      <c r="H374" s="5">
        <v>1</v>
      </c>
      <c r="I374" s="5" t="s">
        <v>787</v>
      </c>
      <c r="J374" s="5" t="s">
        <v>648</v>
      </c>
      <c r="K374" s="5">
        <v>2013</v>
      </c>
      <c r="L374" s="20" t="s">
        <v>1077</v>
      </c>
      <c r="M374" s="21" t="s">
        <v>1079</v>
      </c>
      <c r="N374" s="27" t="str">
        <f>HYPERLINK("http://www.airitibooks.com/Detail/Detail?PublicationID=P20151201438","http://www.airitibooks.com/Detail/Detail?PublicationID=P20151201438")</f>
        <v>http://www.airitibooks.com/Detail/Detail?PublicationID=P20151201438</v>
      </c>
      <c r="O374" s="20"/>
    </row>
    <row r="375" spans="1:15" s="4" customFormat="1">
      <c r="A375" s="10">
        <v>374</v>
      </c>
      <c r="B375" s="5" t="s">
        <v>3</v>
      </c>
      <c r="C375" s="5" t="s">
        <v>382</v>
      </c>
      <c r="D375" s="16"/>
      <c r="E375" s="32" t="s">
        <v>1457</v>
      </c>
      <c r="F375" s="5" t="s">
        <v>1049</v>
      </c>
      <c r="G375" s="11" t="s">
        <v>1053</v>
      </c>
      <c r="H375" s="5">
        <v>1</v>
      </c>
      <c r="I375" s="5" t="s">
        <v>788</v>
      </c>
      <c r="J375" s="5" t="s">
        <v>51</v>
      </c>
      <c r="K375" s="5">
        <v>2014</v>
      </c>
      <c r="L375" s="20" t="s">
        <v>1077</v>
      </c>
      <c r="M375" s="21" t="s">
        <v>1079</v>
      </c>
      <c r="N375" s="27" t="str">
        <f>HYPERLINK("http://www.airitibooks.com/Detail/Detail?PublicationID=P20160801072","http://www.airitibooks.com/Detail/Detail?PublicationID=P20160801072")</f>
        <v>http://www.airitibooks.com/Detail/Detail?PublicationID=P20160801072</v>
      </c>
      <c r="O375" s="20"/>
    </row>
    <row r="376" spans="1:15" s="4" customFormat="1">
      <c r="A376" s="10">
        <v>375</v>
      </c>
      <c r="B376" s="5" t="s">
        <v>3</v>
      </c>
      <c r="C376" s="5" t="s">
        <v>382</v>
      </c>
      <c r="D376" s="16"/>
      <c r="E376" s="32" t="s">
        <v>1458</v>
      </c>
      <c r="F376" s="5" t="s">
        <v>789</v>
      </c>
      <c r="G376" s="11" t="s">
        <v>1053</v>
      </c>
      <c r="H376" s="5">
        <v>1</v>
      </c>
      <c r="I376" s="5" t="s">
        <v>790</v>
      </c>
      <c r="J376" s="5" t="s">
        <v>297</v>
      </c>
      <c r="K376" s="5">
        <v>2012</v>
      </c>
      <c r="L376" s="20" t="s">
        <v>1077</v>
      </c>
      <c r="M376" s="21" t="s">
        <v>1079</v>
      </c>
      <c r="N376" s="27" t="str">
        <f>HYPERLINK("http://www.airitibooks.com/Detail/Detail?PublicationID=P20141027135","http://www.airitibooks.com/Detail/Detail?PublicationID=P20141027135")</f>
        <v>http://www.airitibooks.com/Detail/Detail?PublicationID=P20141027135</v>
      </c>
      <c r="O376" s="20"/>
    </row>
    <row r="377" spans="1:15" s="4" customFormat="1">
      <c r="A377" s="10">
        <v>376</v>
      </c>
      <c r="B377" s="5" t="s">
        <v>3</v>
      </c>
      <c r="C377" s="5" t="s">
        <v>791</v>
      </c>
      <c r="D377" s="16"/>
      <c r="E377" s="32" t="s">
        <v>1459</v>
      </c>
      <c r="F377" s="5" t="s">
        <v>792</v>
      </c>
      <c r="G377" s="11" t="s">
        <v>1053</v>
      </c>
      <c r="H377" s="5">
        <v>1</v>
      </c>
      <c r="I377" s="5" t="s">
        <v>793</v>
      </c>
      <c r="J377" s="5" t="s">
        <v>794</v>
      </c>
      <c r="K377" s="5">
        <v>2013</v>
      </c>
      <c r="L377" s="20" t="s">
        <v>1077</v>
      </c>
      <c r="M377" s="21" t="s">
        <v>1079</v>
      </c>
      <c r="N377" s="27" t="str">
        <f>HYPERLINK("http://www.airitibooks.com/Detail/Detail?PublicationID=P201501152442","http://www.airitibooks.com/Detail/Detail?PublicationID=P201501152442")</f>
        <v>http://www.airitibooks.com/Detail/Detail?PublicationID=P201501152442</v>
      </c>
      <c r="O377" s="20"/>
    </row>
    <row r="378" spans="1:15" s="4" customFormat="1">
      <c r="A378" s="10">
        <v>377</v>
      </c>
      <c r="B378" s="5" t="s">
        <v>3</v>
      </c>
      <c r="C378" s="5" t="s">
        <v>382</v>
      </c>
      <c r="D378" s="16"/>
      <c r="E378" s="32" t="s">
        <v>1460</v>
      </c>
      <c r="F378" s="5" t="s">
        <v>795</v>
      </c>
      <c r="G378" s="11" t="s">
        <v>1053</v>
      </c>
      <c r="H378" s="5">
        <v>1</v>
      </c>
      <c r="I378" s="5" t="s">
        <v>796</v>
      </c>
      <c r="J378" s="5" t="s">
        <v>42</v>
      </c>
      <c r="K378" s="5">
        <v>2015</v>
      </c>
      <c r="L378" s="20" t="s">
        <v>1077</v>
      </c>
      <c r="M378" s="21" t="s">
        <v>1079</v>
      </c>
      <c r="N378" s="27" t="str">
        <f>HYPERLINK("http://www.airitibooks.com/Detail/Detail?PublicationID=P20150910071","http://www.airitibooks.com/Detail/Detail?PublicationID=P20150910071")</f>
        <v>http://www.airitibooks.com/Detail/Detail?PublicationID=P20150910071</v>
      </c>
      <c r="O378" s="20"/>
    </row>
    <row r="379" spans="1:15" s="4" customFormat="1">
      <c r="A379" s="10">
        <v>378</v>
      </c>
      <c r="B379" s="5" t="s">
        <v>3</v>
      </c>
      <c r="C379" s="5" t="s">
        <v>382</v>
      </c>
      <c r="D379" s="16"/>
      <c r="E379" s="32" t="s">
        <v>1461</v>
      </c>
      <c r="F379" s="5" t="s">
        <v>797</v>
      </c>
      <c r="G379" s="11" t="s">
        <v>1053</v>
      </c>
      <c r="H379" s="5">
        <v>1</v>
      </c>
      <c r="I379" s="5" t="s">
        <v>788</v>
      </c>
      <c r="J379" s="5" t="s">
        <v>51</v>
      </c>
      <c r="K379" s="5">
        <v>2015</v>
      </c>
      <c r="L379" s="20" t="s">
        <v>1077</v>
      </c>
      <c r="M379" s="21" t="s">
        <v>1079</v>
      </c>
      <c r="N379" s="27" t="str">
        <f>HYPERLINK("http://www.airitibooks.com/Detail/Detail?PublicationID=P20160318006","http://www.airitibooks.com/Detail/Detail?PublicationID=P20160318006")</f>
        <v>http://www.airitibooks.com/Detail/Detail?PublicationID=P20160318006</v>
      </c>
      <c r="O379" s="20"/>
    </row>
    <row r="380" spans="1:15" s="4" customFormat="1">
      <c r="A380" s="10">
        <v>379</v>
      </c>
      <c r="B380" s="5" t="s">
        <v>3</v>
      </c>
      <c r="C380" s="5" t="s">
        <v>798</v>
      </c>
      <c r="D380" s="25"/>
      <c r="E380" s="11" t="s">
        <v>1462</v>
      </c>
      <c r="F380" s="7" t="s">
        <v>1072</v>
      </c>
      <c r="G380" s="11" t="s">
        <v>1053</v>
      </c>
      <c r="H380" s="5">
        <v>1</v>
      </c>
      <c r="I380" s="5" t="s">
        <v>986</v>
      </c>
      <c r="J380" s="5" t="s">
        <v>182</v>
      </c>
      <c r="K380" s="5">
        <v>2014</v>
      </c>
      <c r="L380" s="20" t="s">
        <v>1077</v>
      </c>
      <c r="M380" s="21" t="s">
        <v>1079</v>
      </c>
      <c r="N380" s="27" t="str">
        <f>HYPERLINK("http://www.airitibooks.com/Detail/Detail?PublicationID=P20160930046","http://www.airitibooks.com/Detail/Detail?PublicationID=P20160930046")</f>
        <v>http://www.airitibooks.com/Detail/Detail?PublicationID=P20160930046</v>
      </c>
      <c r="O380" s="20"/>
    </row>
    <row r="381" spans="1:15" s="4" customFormat="1">
      <c r="A381" s="10">
        <v>380</v>
      </c>
      <c r="B381" s="5" t="s">
        <v>3</v>
      </c>
      <c r="C381" s="5" t="s">
        <v>791</v>
      </c>
      <c r="D381" s="16"/>
      <c r="E381" s="32" t="s">
        <v>1463</v>
      </c>
      <c r="F381" s="5" t="s">
        <v>799</v>
      </c>
      <c r="G381" s="11" t="s">
        <v>1053</v>
      </c>
      <c r="H381" s="5">
        <v>1</v>
      </c>
      <c r="I381" s="5" t="s">
        <v>800</v>
      </c>
      <c r="J381" s="5" t="s">
        <v>699</v>
      </c>
      <c r="K381" s="5">
        <v>2014</v>
      </c>
      <c r="L381" s="20" t="s">
        <v>1077</v>
      </c>
      <c r="M381" s="21" t="s">
        <v>1079</v>
      </c>
      <c r="N381" s="27" t="str">
        <f>HYPERLINK("http://www.airitibooks.com/Detail/Detail?PublicationID=P20151020389","http://www.airitibooks.com/Detail/Detail?PublicationID=P20151020389")</f>
        <v>http://www.airitibooks.com/Detail/Detail?PublicationID=P20151020389</v>
      </c>
      <c r="O381" s="20"/>
    </row>
    <row r="382" spans="1:15" s="4" customFormat="1">
      <c r="A382" s="10">
        <v>381</v>
      </c>
      <c r="B382" s="5" t="s">
        <v>3</v>
      </c>
      <c r="C382" s="5" t="s">
        <v>801</v>
      </c>
      <c r="D382" s="16"/>
      <c r="E382" s="32" t="s">
        <v>1464</v>
      </c>
      <c r="F382" s="5" t="s">
        <v>802</v>
      </c>
      <c r="G382" s="11" t="s">
        <v>1053</v>
      </c>
      <c r="H382" s="5">
        <v>2</v>
      </c>
      <c r="I382" s="5" t="s">
        <v>803</v>
      </c>
      <c r="J382" s="5" t="s">
        <v>804</v>
      </c>
      <c r="K382" s="5">
        <v>2014</v>
      </c>
      <c r="L382" s="20" t="s">
        <v>1077</v>
      </c>
      <c r="M382" s="21" t="s">
        <v>1079</v>
      </c>
      <c r="N382" s="27" t="str">
        <f>HYPERLINK("http://www.airitibooks.com/Detail/Detail?PublicationID=P20141211258","http://www.airitibooks.com/Detail/Detail?PublicationID=P20141211258")</f>
        <v>http://www.airitibooks.com/Detail/Detail?PublicationID=P20141211258</v>
      </c>
      <c r="O382" s="20"/>
    </row>
    <row r="383" spans="1:15" s="4" customFormat="1">
      <c r="A383" s="10">
        <v>382</v>
      </c>
      <c r="B383" s="5" t="s">
        <v>3</v>
      </c>
      <c r="C383" s="5" t="s">
        <v>805</v>
      </c>
      <c r="D383" s="16"/>
      <c r="E383" s="32" t="s">
        <v>1465</v>
      </c>
      <c r="F383" s="5" t="s">
        <v>806</v>
      </c>
      <c r="G383" s="11" t="s">
        <v>1053</v>
      </c>
      <c r="H383" s="5">
        <v>1</v>
      </c>
      <c r="I383" s="5" t="s">
        <v>807</v>
      </c>
      <c r="J383" s="5" t="s">
        <v>42</v>
      </c>
      <c r="K383" s="5">
        <v>2014</v>
      </c>
      <c r="L383" s="20" t="s">
        <v>1077</v>
      </c>
      <c r="M383" s="21" t="s">
        <v>1079</v>
      </c>
      <c r="N383" s="27" t="str">
        <f>HYPERLINK("http://www.airitibooks.com/Detail/Detail?PublicationID=P20141117059","http://www.airitibooks.com/Detail/Detail?PublicationID=P20141117059")</f>
        <v>http://www.airitibooks.com/Detail/Detail?PublicationID=P20141117059</v>
      </c>
      <c r="O383" s="20"/>
    </row>
    <row r="384" spans="1:15" s="4" customFormat="1">
      <c r="A384" s="10">
        <v>383</v>
      </c>
      <c r="B384" s="5" t="s">
        <v>3</v>
      </c>
      <c r="C384" s="5" t="s">
        <v>808</v>
      </c>
      <c r="D384" s="16"/>
      <c r="E384" s="32" t="s">
        <v>1466</v>
      </c>
      <c r="F384" s="5" t="s">
        <v>809</v>
      </c>
      <c r="G384" s="11" t="s">
        <v>1053</v>
      </c>
      <c r="H384" s="5">
        <v>1</v>
      </c>
      <c r="I384" s="5" t="s">
        <v>810</v>
      </c>
      <c r="J384" s="5" t="s">
        <v>173</v>
      </c>
      <c r="K384" s="5">
        <v>2013</v>
      </c>
      <c r="L384" s="20" t="s">
        <v>1077</v>
      </c>
      <c r="M384" s="21" t="s">
        <v>1079</v>
      </c>
      <c r="N384" s="27" t="str">
        <f>HYPERLINK("http://www.airitibooks.com/Detail/Detail?PublicationID=P20150624202","http://www.airitibooks.com/Detail/Detail?PublicationID=P20150624202")</f>
        <v>http://www.airitibooks.com/Detail/Detail?PublicationID=P20150624202</v>
      </c>
      <c r="O384" s="20"/>
    </row>
    <row r="385" spans="1:15" s="4" customFormat="1">
      <c r="A385" s="10">
        <v>384</v>
      </c>
      <c r="B385" s="5" t="s">
        <v>3</v>
      </c>
      <c r="C385" s="5" t="s">
        <v>801</v>
      </c>
      <c r="D385" s="25"/>
      <c r="E385" s="11" t="s">
        <v>1467</v>
      </c>
      <c r="F385" s="7" t="s">
        <v>1073</v>
      </c>
      <c r="G385" s="11" t="s">
        <v>1053</v>
      </c>
      <c r="H385" s="5">
        <v>7</v>
      </c>
      <c r="I385" s="5" t="s">
        <v>811</v>
      </c>
      <c r="J385" s="5" t="s">
        <v>804</v>
      </c>
      <c r="K385" s="5">
        <v>2014</v>
      </c>
      <c r="L385" s="20" t="s">
        <v>1077</v>
      </c>
      <c r="M385" s="21" t="s">
        <v>1079</v>
      </c>
      <c r="N385" s="27" t="str">
        <f>HYPERLINK("http://www.airitibooks.com/Detail/Detail?PublicationID=P20141211257","http://www.airitibooks.com/Detail/Detail?PublicationID=P20141211257")</f>
        <v>http://www.airitibooks.com/Detail/Detail?PublicationID=P20141211257</v>
      </c>
      <c r="O385" s="20"/>
    </row>
    <row r="386" spans="1:15" s="4" customFormat="1">
      <c r="A386" s="10">
        <v>385</v>
      </c>
      <c r="B386" s="5" t="s">
        <v>3</v>
      </c>
      <c r="C386" s="5" t="s">
        <v>812</v>
      </c>
      <c r="D386" s="16"/>
      <c r="E386" s="32" t="s">
        <v>1468</v>
      </c>
      <c r="F386" s="5" t="s">
        <v>813</v>
      </c>
      <c r="G386" s="11" t="s">
        <v>1053</v>
      </c>
      <c r="H386" s="5">
        <v>1</v>
      </c>
      <c r="I386" s="5" t="s">
        <v>814</v>
      </c>
      <c r="J386" s="5" t="s">
        <v>173</v>
      </c>
      <c r="K386" s="5">
        <v>2013</v>
      </c>
      <c r="L386" s="20" t="s">
        <v>1077</v>
      </c>
      <c r="M386" s="21" t="s">
        <v>1079</v>
      </c>
      <c r="N386" s="27" t="str">
        <f>HYPERLINK("http://www.airitibooks.com/Detail/Detail?PublicationID=P20140829018","http://www.airitibooks.com/Detail/Detail?PublicationID=P20140829018")</f>
        <v>http://www.airitibooks.com/Detail/Detail?PublicationID=P20140829018</v>
      </c>
      <c r="O386" s="20"/>
    </row>
    <row r="387" spans="1:15" s="4" customFormat="1">
      <c r="A387" s="10">
        <v>386</v>
      </c>
      <c r="B387" s="5" t="s">
        <v>3</v>
      </c>
      <c r="C387" s="5" t="s">
        <v>791</v>
      </c>
      <c r="D387" s="16"/>
      <c r="E387" s="32" t="s">
        <v>1469</v>
      </c>
      <c r="F387" s="5" t="s">
        <v>815</v>
      </c>
      <c r="G387" s="11" t="s">
        <v>1053</v>
      </c>
      <c r="H387" s="5">
        <v>1</v>
      </c>
      <c r="I387" s="5" t="s">
        <v>816</v>
      </c>
      <c r="J387" s="5" t="s">
        <v>136</v>
      </c>
      <c r="K387" s="5">
        <v>2013</v>
      </c>
      <c r="L387" s="20" t="s">
        <v>1077</v>
      </c>
      <c r="M387" s="21" t="s">
        <v>1079</v>
      </c>
      <c r="N387" s="27" t="str">
        <f>HYPERLINK("http://www.airitibooks.com/Detail/Detail?PublicationID=P20161005015","http://www.airitibooks.com/Detail/Detail?PublicationID=P20161005015")</f>
        <v>http://www.airitibooks.com/Detail/Detail?PublicationID=P20161005015</v>
      </c>
      <c r="O387" s="20"/>
    </row>
    <row r="388" spans="1:15" s="4" customFormat="1">
      <c r="A388" s="10">
        <v>387</v>
      </c>
      <c r="B388" s="5" t="s">
        <v>3</v>
      </c>
      <c r="C388" s="5" t="s">
        <v>8</v>
      </c>
      <c r="D388" s="16"/>
      <c r="E388" s="32" t="s">
        <v>1470</v>
      </c>
      <c r="F388" s="5" t="s">
        <v>817</v>
      </c>
      <c r="G388" s="11" t="s">
        <v>1053</v>
      </c>
      <c r="H388" s="5">
        <v>1</v>
      </c>
      <c r="I388" s="5" t="s">
        <v>818</v>
      </c>
      <c r="J388" s="5" t="s">
        <v>819</v>
      </c>
      <c r="K388" s="5">
        <v>2014</v>
      </c>
      <c r="L388" s="20" t="s">
        <v>1077</v>
      </c>
      <c r="M388" s="21" t="s">
        <v>1079</v>
      </c>
      <c r="N388" s="27" t="str">
        <f>HYPERLINK("http://www.airitibooks.com/Detail/Detail?PublicationID=P201501152393","http://www.airitibooks.com/Detail/Detail?PublicationID=P201501152393")</f>
        <v>http://www.airitibooks.com/Detail/Detail?PublicationID=P201501152393</v>
      </c>
      <c r="O388" s="20"/>
    </row>
    <row r="389" spans="1:15" s="4" customFormat="1">
      <c r="A389" s="10">
        <v>388</v>
      </c>
      <c r="B389" s="5" t="s">
        <v>3</v>
      </c>
      <c r="C389" s="5" t="s">
        <v>820</v>
      </c>
      <c r="D389" s="16"/>
      <c r="E389" s="32" t="s">
        <v>1471</v>
      </c>
      <c r="F389" s="5" t="s">
        <v>821</v>
      </c>
      <c r="G389" s="11" t="s">
        <v>1053</v>
      </c>
      <c r="H389" s="5">
        <v>1</v>
      </c>
      <c r="I389" s="5" t="s">
        <v>822</v>
      </c>
      <c r="J389" s="5" t="s">
        <v>42</v>
      </c>
      <c r="K389" s="5">
        <v>2013</v>
      </c>
      <c r="L389" s="20" t="s">
        <v>1077</v>
      </c>
      <c r="M389" s="21" t="s">
        <v>1079</v>
      </c>
      <c r="N389" s="27" t="str">
        <f>HYPERLINK("http://www.airitibooks.com/Detail/Detail?PublicationID=P20140725026","http://www.airitibooks.com/Detail/Detail?PublicationID=P20140725026")</f>
        <v>http://www.airitibooks.com/Detail/Detail?PublicationID=P20140725026</v>
      </c>
      <c r="O389" s="20"/>
    </row>
    <row r="390" spans="1:15" s="4" customFormat="1">
      <c r="A390" s="10">
        <v>389</v>
      </c>
      <c r="B390" s="5" t="s">
        <v>3</v>
      </c>
      <c r="C390" s="5" t="s">
        <v>823</v>
      </c>
      <c r="D390" s="16"/>
      <c r="E390" s="32" t="s">
        <v>1472</v>
      </c>
      <c r="F390" s="5" t="s">
        <v>824</v>
      </c>
      <c r="G390" s="11" t="s">
        <v>1053</v>
      </c>
      <c r="H390" s="5">
        <v>1</v>
      </c>
      <c r="I390" s="5" t="s">
        <v>790</v>
      </c>
      <c r="J390" s="5" t="s">
        <v>825</v>
      </c>
      <c r="K390" s="5">
        <v>2014</v>
      </c>
      <c r="L390" s="20" t="s">
        <v>1077</v>
      </c>
      <c r="M390" s="21" t="s">
        <v>1079</v>
      </c>
      <c r="N390" s="27" t="str">
        <f>HYPERLINK("http://www.airitibooks.com/Detail/Detail?PublicationID=P20151021227","http://www.airitibooks.com/Detail/Detail?PublicationID=P20151021227")</f>
        <v>http://www.airitibooks.com/Detail/Detail?PublicationID=P20151021227</v>
      </c>
      <c r="O390" s="20"/>
    </row>
    <row r="391" spans="1:15" s="4" customFormat="1">
      <c r="A391" s="10">
        <v>390</v>
      </c>
      <c r="B391" s="5" t="s">
        <v>3</v>
      </c>
      <c r="C391" s="5" t="s">
        <v>382</v>
      </c>
      <c r="D391" s="16"/>
      <c r="E391" s="32" t="s">
        <v>1473</v>
      </c>
      <c r="F391" s="5" t="s">
        <v>826</v>
      </c>
      <c r="G391" s="11" t="s">
        <v>1053</v>
      </c>
      <c r="H391" s="5">
        <v>1</v>
      </c>
      <c r="I391" s="5" t="s">
        <v>827</v>
      </c>
      <c r="J391" s="5" t="s">
        <v>42</v>
      </c>
      <c r="K391" s="5">
        <v>2014</v>
      </c>
      <c r="L391" s="20" t="s">
        <v>1077</v>
      </c>
      <c r="M391" s="21" t="s">
        <v>1079</v>
      </c>
      <c r="N391" s="27" t="str">
        <f>HYPERLINK("http://www.airitibooks.com/Detail/Detail?PublicationID=P20150206028","http://www.airitibooks.com/Detail/Detail?PublicationID=P20150206028")</f>
        <v>http://www.airitibooks.com/Detail/Detail?PublicationID=P20150206028</v>
      </c>
      <c r="O391" s="20"/>
    </row>
    <row r="392" spans="1:15" s="4" customFormat="1">
      <c r="A392" s="10">
        <v>391</v>
      </c>
      <c r="B392" s="5" t="s">
        <v>3</v>
      </c>
      <c r="C392" s="5" t="s">
        <v>382</v>
      </c>
      <c r="D392" s="16"/>
      <c r="E392" s="32" t="s">
        <v>1474</v>
      </c>
      <c r="F392" s="5" t="s">
        <v>828</v>
      </c>
      <c r="G392" s="11" t="s">
        <v>1053</v>
      </c>
      <c r="H392" s="5">
        <v>1</v>
      </c>
      <c r="I392" s="5" t="s">
        <v>829</v>
      </c>
      <c r="J392" s="5" t="s">
        <v>23</v>
      </c>
      <c r="K392" s="5">
        <v>2013</v>
      </c>
      <c r="L392" s="20" t="s">
        <v>1077</v>
      </c>
      <c r="M392" s="21" t="s">
        <v>1079</v>
      </c>
      <c r="N392" s="27" t="str">
        <f>HYPERLINK("http://www.airitibooks.com/Detail/Detail?PublicationID=P20140902055","http://www.airitibooks.com/Detail/Detail?PublicationID=P20140902055")</f>
        <v>http://www.airitibooks.com/Detail/Detail?PublicationID=P20140902055</v>
      </c>
      <c r="O392" s="20"/>
    </row>
    <row r="393" spans="1:15" s="4" customFormat="1">
      <c r="A393" s="10">
        <v>392</v>
      </c>
      <c r="B393" s="5" t="s">
        <v>3</v>
      </c>
      <c r="C393" s="5" t="s">
        <v>8</v>
      </c>
      <c r="D393" s="16"/>
      <c r="E393" s="32" t="s">
        <v>1475</v>
      </c>
      <c r="F393" s="5" t="s">
        <v>830</v>
      </c>
      <c r="G393" s="11" t="s">
        <v>1053</v>
      </c>
      <c r="H393" s="5">
        <v>1</v>
      </c>
      <c r="I393" s="5" t="s">
        <v>831</v>
      </c>
      <c r="J393" s="5" t="s">
        <v>30</v>
      </c>
      <c r="K393" s="5">
        <v>2011</v>
      </c>
      <c r="L393" s="20" t="s">
        <v>1077</v>
      </c>
      <c r="M393" s="21" t="s">
        <v>1079</v>
      </c>
      <c r="N393" s="27" t="str">
        <f>HYPERLINK("http://www.airitibooks.com/Detail/Detail?PublicationID=P20110727013","http://www.airitibooks.com/Detail/Detail?PublicationID=P20110727013")</f>
        <v>http://www.airitibooks.com/Detail/Detail?PublicationID=P20110727013</v>
      </c>
      <c r="O393" s="20"/>
    </row>
    <row r="394" spans="1:15" s="4" customFormat="1">
      <c r="A394" s="10">
        <v>393</v>
      </c>
      <c r="B394" s="5" t="s">
        <v>3</v>
      </c>
      <c r="C394" s="5" t="s">
        <v>382</v>
      </c>
      <c r="D394" s="16"/>
      <c r="E394" s="32" t="s">
        <v>1476</v>
      </c>
      <c r="F394" s="5" t="s">
        <v>832</v>
      </c>
      <c r="G394" s="11" t="s">
        <v>1053</v>
      </c>
      <c r="H394" s="5">
        <v>1</v>
      </c>
      <c r="I394" s="5" t="s">
        <v>833</v>
      </c>
      <c r="J394" s="5" t="s">
        <v>21</v>
      </c>
      <c r="K394" s="5">
        <v>2011</v>
      </c>
      <c r="L394" s="20" t="s">
        <v>1077</v>
      </c>
      <c r="M394" s="21" t="s">
        <v>1079</v>
      </c>
      <c r="N394" s="27" t="str">
        <f>HYPERLINK("http://www.airitibooks.com/Detail/Detail?PublicationID=P201103302566","http://www.airitibooks.com/Detail/Detail?PublicationID=P201103302566")</f>
        <v>http://www.airitibooks.com/Detail/Detail?PublicationID=P201103302566</v>
      </c>
      <c r="O394" s="20"/>
    </row>
    <row r="395" spans="1:15" s="4" customFormat="1">
      <c r="A395" s="10">
        <v>394</v>
      </c>
      <c r="B395" s="5" t="s">
        <v>3</v>
      </c>
      <c r="C395" s="5" t="s">
        <v>801</v>
      </c>
      <c r="D395" s="16"/>
      <c r="E395" s="32" t="s">
        <v>1477</v>
      </c>
      <c r="F395" s="5" t="s">
        <v>834</v>
      </c>
      <c r="G395" s="11" t="s">
        <v>1053</v>
      </c>
      <c r="H395" s="5">
        <v>1</v>
      </c>
      <c r="I395" s="5" t="s">
        <v>35</v>
      </c>
      <c r="J395" s="5" t="s">
        <v>699</v>
      </c>
      <c r="K395" s="5">
        <v>2014</v>
      </c>
      <c r="L395" s="20" t="s">
        <v>1077</v>
      </c>
      <c r="M395" s="21" t="s">
        <v>1079</v>
      </c>
      <c r="N395" s="27" t="str">
        <f>HYPERLINK("http://www.airitibooks.com/Detail/Detail?PublicationID=P20151020401","http://www.airitibooks.com/Detail/Detail?PublicationID=P20151020401")</f>
        <v>http://www.airitibooks.com/Detail/Detail?PublicationID=P20151020401</v>
      </c>
      <c r="O395" s="20"/>
    </row>
    <row r="396" spans="1:15" s="4" customFormat="1">
      <c r="A396" s="10">
        <v>395</v>
      </c>
      <c r="B396" s="5" t="s">
        <v>3</v>
      </c>
      <c r="C396" s="5" t="s">
        <v>382</v>
      </c>
      <c r="D396" s="16"/>
      <c r="E396" s="32" t="s">
        <v>1478</v>
      </c>
      <c r="F396" s="5" t="s">
        <v>835</v>
      </c>
      <c r="G396" s="11" t="s">
        <v>1053</v>
      </c>
      <c r="H396" s="5">
        <v>1</v>
      </c>
      <c r="I396" s="5" t="s">
        <v>836</v>
      </c>
      <c r="J396" s="5" t="s">
        <v>28</v>
      </c>
      <c r="K396" s="5">
        <v>2013</v>
      </c>
      <c r="L396" s="20" t="s">
        <v>1077</v>
      </c>
      <c r="M396" s="21" t="s">
        <v>1079</v>
      </c>
      <c r="N396" s="27" t="str">
        <f>HYPERLINK("http://www.airitibooks.com/Detail/Detail?PublicationID=P20140508010","http://www.airitibooks.com/Detail/Detail?PublicationID=P20140508010")</f>
        <v>http://www.airitibooks.com/Detail/Detail?PublicationID=P20140508010</v>
      </c>
      <c r="O396" s="20"/>
    </row>
    <row r="397" spans="1:15" s="4" customFormat="1">
      <c r="A397" s="10">
        <v>396</v>
      </c>
      <c r="B397" s="5" t="s">
        <v>3</v>
      </c>
      <c r="C397" s="5" t="s">
        <v>801</v>
      </c>
      <c r="D397" s="16"/>
      <c r="E397" s="32" t="s">
        <v>1479</v>
      </c>
      <c r="F397" s="5" t="s">
        <v>837</v>
      </c>
      <c r="G397" s="11" t="s">
        <v>1053</v>
      </c>
      <c r="H397" s="5">
        <v>1</v>
      </c>
      <c r="I397" s="5" t="s">
        <v>838</v>
      </c>
      <c r="J397" s="5" t="s">
        <v>804</v>
      </c>
      <c r="K397" s="5">
        <v>2011</v>
      </c>
      <c r="L397" s="20" t="s">
        <v>1077</v>
      </c>
      <c r="M397" s="21" t="s">
        <v>1079</v>
      </c>
      <c r="N397" s="27" t="str">
        <f>HYPERLINK("http://www.airitibooks.com/Detail/Detail?PublicationID=P20120330015","http://www.airitibooks.com/Detail/Detail?PublicationID=P20120330015")</f>
        <v>http://www.airitibooks.com/Detail/Detail?PublicationID=P20120330015</v>
      </c>
      <c r="O397" s="20"/>
    </row>
    <row r="398" spans="1:15" s="4" customFormat="1">
      <c r="A398" s="10">
        <v>397</v>
      </c>
      <c r="B398" s="5" t="s">
        <v>3</v>
      </c>
      <c r="C398" s="5" t="s">
        <v>801</v>
      </c>
      <c r="D398" s="16"/>
      <c r="E398" s="32" t="s">
        <v>1480</v>
      </c>
      <c r="F398" s="5" t="s">
        <v>839</v>
      </c>
      <c r="G398" s="11" t="s">
        <v>1053</v>
      </c>
      <c r="H398" s="5">
        <v>4</v>
      </c>
      <c r="I398" s="5" t="s">
        <v>840</v>
      </c>
      <c r="J398" s="5" t="s">
        <v>804</v>
      </c>
      <c r="K398" s="5">
        <v>2014</v>
      </c>
      <c r="L398" s="20" t="s">
        <v>1077</v>
      </c>
      <c r="M398" s="21" t="s">
        <v>1079</v>
      </c>
      <c r="N398" s="27" t="str">
        <f>HYPERLINK("http://www.airitibooks.com/Detail/Detail?PublicationID=P20141211251","http://www.airitibooks.com/Detail/Detail?PublicationID=P20141211251")</f>
        <v>http://www.airitibooks.com/Detail/Detail?PublicationID=P20141211251</v>
      </c>
      <c r="O398" s="20"/>
    </row>
    <row r="399" spans="1:15" s="4" customFormat="1">
      <c r="A399" s="10">
        <v>398</v>
      </c>
      <c r="B399" s="5" t="s">
        <v>4</v>
      </c>
      <c r="C399" s="5" t="s">
        <v>841</v>
      </c>
      <c r="D399" s="16"/>
      <c r="E399" s="32" t="s">
        <v>1481</v>
      </c>
      <c r="F399" s="5" t="s">
        <v>842</v>
      </c>
      <c r="G399" s="11" t="s">
        <v>1053</v>
      </c>
      <c r="H399" s="5">
        <v>1</v>
      </c>
      <c r="I399" s="5" t="s">
        <v>843</v>
      </c>
      <c r="J399" s="5" t="s">
        <v>844</v>
      </c>
      <c r="K399" s="5">
        <v>2014</v>
      </c>
      <c r="L399" s="20" t="s">
        <v>1077</v>
      </c>
      <c r="M399" s="21" t="s">
        <v>1079</v>
      </c>
      <c r="N399" s="27" t="str">
        <f>HYPERLINK("http://www.airitibooks.com/Detail/Detail?PublicationID=P20150924034","http://www.airitibooks.com/Detail/Detail?PublicationID=P20150924034")</f>
        <v>http://www.airitibooks.com/Detail/Detail?PublicationID=P20150924034</v>
      </c>
      <c r="O399" s="20"/>
    </row>
    <row r="400" spans="1:15" s="4" customFormat="1">
      <c r="A400" s="10">
        <v>399</v>
      </c>
      <c r="B400" s="5" t="s">
        <v>4</v>
      </c>
      <c r="C400" s="5" t="s">
        <v>353</v>
      </c>
      <c r="D400" s="16"/>
      <c r="E400" s="32" t="s">
        <v>1482</v>
      </c>
      <c r="F400" s="5" t="s">
        <v>845</v>
      </c>
      <c r="G400" s="11" t="s">
        <v>1053</v>
      </c>
      <c r="H400" s="5">
        <v>1</v>
      </c>
      <c r="I400" s="5" t="s">
        <v>846</v>
      </c>
      <c r="J400" s="5" t="s">
        <v>847</v>
      </c>
      <c r="K400" s="5">
        <v>2015</v>
      </c>
      <c r="L400" s="20" t="s">
        <v>1077</v>
      </c>
      <c r="M400" s="21" t="s">
        <v>1079</v>
      </c>
      <c r="N400" s="27" t="str">
        <f>HYPERLINK("http://www.airitibooks.com/Detail/Detail?PublicationID=P20151021156","http://www.airitibooks.com/Detail/Detail?PublicationID=P20151021156")</f>
        <v>http://www.airitibooks.com/Detail/Detail?PublicationID=P20151021156</v>
      </c>
      <c r="O400" s="20"/>
    </row>
    <row r="401" spans="1:15" s="4" customFormat="1">
      <c r="A401" s="10">
        <v>400</v>
      </c>
      <c r="B401" s="5" t="s">
        <v>4</v>
      </c>
      <c r="C401" s="5" t="s">
        <v>848</v>
      </c>
      <c r="D401" s="16"/>
      <c r="E401" s="32" t="s">
        <v>1483</v>
      </c>
      <c r="F401" s="5" t="s">
        <v>849</v>
      </c>
      <c r="G401" s="11" t="s">
        <v>1053</v>
      </c>
      <c r="H401" s="5">
        <v>1</v>
      </c>
      <c r="I401" s="5" t="s">
        <v>846</v>
      </c>
      <c r="J401" s="5" t="s">
        <v>847</v>
      </c>
      <c r="K401" s="5">
        <v>2015</v>
      </c>
      <c r="L401" s="20" t="s">
        <v>1077</v>
      </c>
      <c r="M401" s="21" t="s">
        <v>1079</v>
      </c>
      <c r="N401" s="27" t="str">
        <f>HYPERLINK("http://www.airitibooks.com/Detail/Detail?PublicationID=P20150709008","http://www.airitibooks.com/Detail/Detail?PublicationID=P20150709008")</f>
        <v>http://www.airitibooks.com/Detail/Detail?PublicationID=P20150709008</v>
      </c>
      <c r="O401" s="20"/>
    </row>
    <row r="402" spans="1:15" s="4" customFormat="1">
      <c r="A402" s="10">
        <v>401</v>
      </c>
      <c r="B402" s="5" t="s">
        <v>4</v>
      </c>
      <c r="C402" s="5" t="s">
        <v>848</v>
      </c>
      <c r="D402" s="16"/>
      <c r="E402" s="32" t="s">
        <v>1484</v>
      </c>
      <c r="F402" s="5" t="s">
        <v>850</v>
      </c>
      <c r="G402" s="11" t="s">
        <v>1053</v>
      </c>
      <c r="H402" s="5">
        <v>1</v>
      </c>
      <c r="I402" s="5" t="s">
        <v>846</v>
      </c>
      <c r="J402" s="5" t="s">
        <v>847</v>
      </c>
      <c r="K402" s="5">
        <v>2014</v>
      </c>
      <c r="L402" s="20" t="s">
        <v>1077</v>
      </c>
      <c r="M402" s="21" t="s">
        <v>1079</v>
      </c>
      <c r="N402" s="27" t="str">
        <f>HYPERLINK("http://www.airitibooks.com/Detail/Detail?PublicationID=P20140819025","http://www.airitibooks.com/Detail/Detail?PublicationID=P20140819025")</f>
        <v>http://www.airitibooks.com/Detail/Detail?PublicationID=P20140819025</v>
      </c>
      <c r="O402" s="20"/>
    </row>
    <row r="403" spans="1:15" s="4" customFormat="1">
      <c r="A403" s="10">
        <v>402</v>
      </c>
      <c r="B403" s="5" t="s">
        <v>4</v>
      </c>
      <c r="C403" s="5" t="s">
        <v>848</v>
      </c>
      <c r="D403" s="16"/>
      <c r="E403" s="32" t="s">
        <v>1485</v>
      </c>
      <c r="F403" s="5" t="s">
        <v>851</v>
      </c>
      <c r="G403" s="11" t="s">
        <v>1053</v>
      </c>
      <c r="H403" s="5">
        <v>1</v>
      </c>
      <c r="I403" s="5" t="s">
        <v>852</v>
      </c>
      <c r="J403" s="5" t="s">
        <v>847</v>
      </c>
      <c r="K403" s="5">
        <v>2015</v>
      </c>
      <c r="L403" s="20" t="s">
        <v>1077</v>
      </c>
      <c r="M403" s="21" t="s">
        <v>1079</v>
      </c>
      <c r="N403" s="27" t="str">
        <f>HYPERLINK("http://www.airitibooks.com/Detail/Detail?PublicationID=P20150420019","http://www.airitibooks.com/Detail/Detail?PublicationID=P20150420019")</f>
        <v>http://www.airitibooks.com/Detail/Detail?PublicationID=P20150420019</v>
      </c>
      <c r="O403" s="20"/>
    </row>
    <row r="404" spans="1:15" s="4" customFormat="1">
      <c r="A404" s="10">
        <v>403</v>
      </c>
      <c r="B404" s="5" t="s">
        <v>4</v>
      </c>
      <c r="C404" s="5" t="s">
        <v>848</v>
      </c>
      <c r="D404" s="16"/>
      <c r="E404" s="32" t="s">
        <v>1486</v>
      </c>
      <c r="F404" s="5" t="s">
        <v>853</v>
      </c>
      <c r="G404" s="11" t="s">
        <v>1053</v>
      </c>
      <c r="H404" s="5">
        <v>1</v>
      </c>
      <c r="I404" s="5" t="s">
        <v>846</v>
      </c>
      <c r="J404" s="5" t="s">
        <v>847</v>
      </c>
      <c r="K404" s="5">
        <v>2015</v>
      </c>
      <c r="L404" s="20" t="s">
        <v>1077</v>
      </c>
      <c r="M404" s="21" t="s">
        <v>1079</v>
      </c>
      <c r="N404" s="27" t="str">
        <f>HYPERLINK("http://www.airitibooks.com/Detail/Detail?PublicationID=P20150624203","http://www.airitibooks.com/Detail/Detail?PublicationID=P20150624203")</f>
        <v>http://www.airitibooks.com/Detail/Detail?PublicationID=P20150624203</v>
      </c>
      <c r="O404" s="20"/>
    </row>
    <row r="405" spans="1:15" s="4" customFormat="1">
      <c r="A405" s="10">
        <v>404</v>
      </c>
      <c r="B405" s="5" t="s">
        <v>4</v>
      </c>
      <c r="C405" s="5" t="s">
        <v>848</v>
      </c>
      <c r="D405" s="16"/>
      <c r="E405" s="32" t="s">
        <v>1487</v>
      </c>
      <c r="F405" s="5" t="s">
        <v>854</v>
      </c>
      <c r="G405" s="11" t="s">
        <v>1053</v>
      </c>
      <c r="H405" s="5">
        <v>1</v>
      </c>
      <c r="I405" s="5" t="s">
        <v>846</v>
      </c>
      <c r="J405" s="5" t="s">
        <v>847</v>
      </c>
      <c r="K405" s="5">
        <v>2014</v>
      </c>
      <c r="L405" s="20" t="s">
        <v>1077</v>
      </c>
      <c r="M405" s="21" t="s">
        <v>1079</v>
      </c>
      <c r="N405" s="27" t="str">
        <f>HYPERLINK("http://www.airitibooks.com/Detail/Detail?PublicationID=P20140819024","http://www.airitibooks.com/Detail/Detail?PublicationID=P20140819024")</f>
        <v>http://www.airitibooks.com/Detail/Detail?PublicationID=P20140819024</v>
      </c>
      <c r="O405" s="20"/>
    </row>
    <row r="406" spans="1:15" s="4" customFormat="1">
      <c r="A406" s="10">
        <v>405</v>
      </c>
      <c r="B406" s="5" t="s">
        <v>4</v>
      </c>
      <c r="C406" s="5" t="s">
        <v>353</v>
      </c>
      <c r="D406" s="16"/>
      <c r="E406" s="32" t="s">
        <v>1488</v>
      </c>
      <c r="F406" s="5" t="s">
        <v>855</v>
      </c>
      <c r="G406" s="11" t="s">
        <v>1053</v>
      </c>
      <c r="H406" s="5">
        <v>1</v>
      </c>
      <c r="I406" s="5" t="s">
        <v>846</v>
      </c>
      <c r="J406" s="5" t="s">
        <v>847</v>
      </c>
      <c r="K406" s="5">
        <v>2015</v>
      </c>
      <c r="L406" s="20" t="s">
        <v>1077</v>
      </c>
      <c r="M406" s="21" t="s">
        <v>1079</v>
      </c>
      <c r="N406" s="27" t="str">
        <f>HYPERLINK("http://www.airitibooks.com/Detail/Detail?PublicationID=P20150909035","http://www.airitibooks.com/Detail/Detail?PublicationID=P20150909035")</f>
        <v>http://www.airitibooks.com/Detail/Detail?PublicationID=P20150909035</v>
      </c>
      <c r="O406" s="20"/>
    </row>
    <row r="407" spans="1:15" s="4" customFormat="1">
      <c r="A407" s="10">
        <v>406</v>
      </c>
      <c r="B407" s="5" t="s">
        <v>4</v>
      </c>
      <c r="C407" s="5" t="s">
        <v>848</v>
      </c>
      <c r="D407" s="16"/>
      <c r="E407" s="32" t="s">
        <v>1489</v>
      </c>
      <c r="F407" s="5" t="s">
        <v>856</v>
      </c>
      <c r="G407" s="11" t="s">
        <v>1053</v>
      </c>
      <c r="H407" s="5">
        <v>1</v>
      </c>
      <c r="I407" s="5" t="s">
        <v>846</v>
      </c>
      <c r="J407" s="5" t="s">
        <v>847</v>
      </c>
      <c r="K407" s="5">
        <v>2013</v>
      </c>
      <c r="L407" s="20" t="s">
        <v>1077</v>
      </c>
      <c r="M407" s="21" t="s">
        <v>1079</v>
      </c>
      <c r="N407" s="27" t="str">
        <f>HYPERLINK("http://www.airitibooks.com/Detail/Detail?PublicationID=P20140819019","http://www.airitibooks.com/Detail/Detail?PublicationID=P20140819019")</f>
        <v>http://www.airitibooks.com/Detail/Detail?PublicationID=P20140819019</v>
      </c>
      <c r="O407" s="20"/>
    </row>
    <row r="408" spans="1:15" s="4" customFormat="1">
      <c r="A408" s="10">
        <v>407</v>
      </c>
      <c r="B408" s="5" t="s">
        <v>4</v>
      </c>
      <c r="C408" s="5" t="s">
        <v>848</v>
      </c>
      <c r="D408" s="16"/>
      <c r="E408" s="32" t="s">
        <v>1490</v>
      </c>
      <c r="F408" s="5" t="s">
        <v>857</v>
      </c>
      <c r="G408" s="11" t="s">
        <v>1053</v>
      </c>
      <c r="H408" s="5">
        <v>1</v>
      </c>
      <c r="I408" s="5" t="s">
        <v>846</v>
      </c>
      <c r="J408" s="5" t="s">
        <v>847</v>
      </c>
      <c r="K408" s="5">
        <v>2014</v>
      </c>
      <c r="L408" s="20" t="s">
        <v>1077</v>
      </c>
      <c r="M408" s="21" t="s">
        <v>1079</v>
      </c>
      <c r="N408" s="27" t="str">
        <f>HYPERLINK("http://www.airitibooks.com/Detail/Detail?PublicationID=P20140819022","http://www.airitibooks.com/Detail/Detail?PublicationID=P20140819022")</f>
        <v>http://www.airitibooks.com/Detail/Detail?PublicationID=P20140819022</v>
      </c>
      <c r="O408" s="20"/>
    </row>
    <row r="409" spans="1:15" s="4" customFormat="1">
      <c r="A409" s="10">
        <v>408</v>
      </c>
      <c r="B409" s="5" t="s">
        <v>4</v>
      </c>
      <c r="C409" s="5" t="s">
        <v>848</v>
      </c>
      <c r="D409" s="16"/>
      <c r="E409" s="32" t="s">
        <v>1491</v>
      </c>
      <c r="F409" s="5" t="s">
        <v>858</v>
      </c>
      <c r="G409" s="11" t="s">
        <v>1053</v>
      </c>
      <c r="H409" s="5">
        <v>1</v>
      </c>
      <c r="I409" s="5" t="s">
        <v>846</v>
      </c>
      <c r="J409" s="5" t="s">
        <v>847</v>
      </c>
      <c r="K409" s="5">
        <v>2013</v>
      </c>
      <c r="L409" s="20" t="s">
        <v>1077</v>
      </c>
      <c r="M409" s="21" t="s">
        <v>1079</v>
      </c>
      <c r="N409" s="27" t="str">
        <f>HYPERLINK("http://www.airitibooks.com/Detail/Detail?PublicationID=P20140819016","http://www.airitibooks.com/Detail/Detail?PublicationID=P20140819016")</f>
        <v>http://www.airitibooks.com/Detail/Detail?PublicationID=P20140819016</v>
      </c>
      <c r="O409" s="20"/>
    </row>
    <row r="410" spans="1:15" s="4" customFormat="1">
      <c r="A410" s="10">
        <v>409</v>
      </c>
      <c r="B410" s="5" t="s">
        <v>4</v>
      </c>
      <c r="C410" s="5" t="s">
        <v>353</v>
      </c>
      <c r="D410" s="16"/>
      <c r="E410" s="32" t="s">
        <v>1492</v>
      </c>
      <c r="F410" s="5" t="s">
        <v>859</v>
      </c>
      <c r="G410" s="11" t="s">
        <v>1053</v>
      </c>
      <c r="H410" s="5">
        <v>1</v>
      </c>
      <c r="I410" s="5" t="s">
        <v>860</v>
      </c>
      <c r="J410" s="5" t="s">
        <v>847</v>
      </c>
      <c r="K410" s="5">
        <v>2015</v>
      </c>
      <c r="L410" s="20" t="s">
        <v>1077</v>
      </c>
      <c r="M410" s="21" t="s">
        <v>1079</v>
      </c>
      <c r="N410" s="27" t="str">
        <f>HYPERLINK("http://www.airitibooks.com/Detail/Detail?PublicationID=P20151021178","http://www.airitibooks.com/Detail/Detail?PublicationID=P20151021178")</f>
        <v>http://www.airitibooks.com/Detail/Detail?PublicationID=P20151021178</v>
      </c>
      <c r="O410" s="20"/>
    </row>
    <row r="411" spans="1:15" s="4" customFormat="1">
      <c r="A411" s="10">
        <v>410</v>
      </c>
      <c r="B411" s="5" t="s">
        <v>4</v>
      </c>
      <c r="C411" s="5" t="s">
        <v>848</v>
      </c>
      <c r="D411" s="16"/>
      <c r="E411" s="32" t="s">
        <v>1493</v>
      </c>
      <c r="F411" s="5" t="s">
        <v>861</v>
      </c>
      <c r="G411" s="11" t="s">
        <v>1053</v>
      </c>
      <c r="H411" s="5">
        <v>1</v>
      </c>
      <c r="I411" s="5" t="s">
        <v>846</v>
      </c>
      <c r="J411" s="5" t="s">
        <v>847</v>
      </c>
      <c r="K411" s="5">
        <v>2015</v>
      </c>
      <c r="L411" s="20" t="s">
        <v>1077</v>
      </c>
      <c r="M411" s="21" t="s">
        <v>1079</v>
      </c>
      <c r="N411" s="27" t="str">
        <f>HYPERLINK("http://www.airitibooks.com/Detail/Detail?PublicationID=P20150205055","http://www.airitibooks.com/Detail/Detail?PublicationID=P20150205055")</f>
        <v>http://www.airitibooks.com/Detail/Detail?PublicationID=P20150205055</v>
      </c>
      <c r="O411" s="20"/>
    </row>
    <row r="412" spans="1:15" s="4" customFormat="1">
      <c r="A412" s="10">
        <v>411</v>
      </c>
      <c r="B412" s="5" t="s">
        <v>4</v>
      </c>
      <c r="C412" s="5" t="s">
        <v>848</v>
      </c>
      <c r="D412" s="16"/>
      <c r="E412" s="32" t="s">
        <v>1494</v>
      </c>
      <c r="F412" s="5" t="s">
        <v>862</v>
      </c>
      <c r="G412" s="11" t="s">
        <v>1053</v>
      </c>
      <c r="H412" s="5">
        <v>1</v>
      </c>
      <c r="I412" s="5" t="s">
        <v>846</v>
      </c>
      <c r="J412" s="5" t="s">
        <v>847</v>
      </c>
      <c r="K412" s="5">
        <v>2015</v>
      </c>
      <c r="L412" s="20" t="s">
        <v>1077</v>
      </c>
      <c r="M412" s="21" t="s">
        <v>1079</v>
      </c>
      <c r="N412" s="27" t="str">
        <f>HYPERLINK("http://www.airitibooks.com/Detail/Detail?PublicationID=P20150323070","http://www.airitibooks.com/Detail/Detail?PublicationID=P20150323070")</f>
        <v>http://www.airitibooks.com/Detail/Detail?PublicationID=P20150323070</v>
      </c>
      <c r="O412" s="20"/>
    </row>
    <row r="413" spans="1:15" s="4" customFormat="1">
      <c r="A413" s="10">
        <v>412</v>
      </c>
      <c r="B413" s="5" t="s">
        <v>4</v>
      </c>
      <c r="C413" s="5" t="s">
        <v>848</v>
      </c>
      <c r="D413" s="16"/>
      <c r="E413" s="32" t="s">
        <v>1495</v>
      </c>
      <c r="F413" s="5" t="s">
        <v>863</v>
      </c>
      <c r="G413" s="11" t="s">
        <v>1053</v>
      </c>
      <c r="H413" s="5">
        <v>1</v>
      </c>
      <c r="I413" s="5" t="s">
        <v>846</v>
      </c>
      <c r="J413" s="5" t="s">
        <v>847</v>
      </c>
      <c r="K413" s="5">
        <v>2015</v>
      </c>
      <c r="L413" s="20" t="s">
        <v>1077</v>
      </c>
      <c r="M413" s="21" t="s">
        <v>1079</v>
      </c>
      <c r="N413" s="27" t="str">
        <f>HYPERLINK("http://www.airitibooks.com/Detail/Detail?PublicationID=P20150323072","http://www.airitibooks.com/Detail/Detail?PublicationID=P20150323072")</f>
        <v>http://www.airitibooks.com/Detail/Detail?PublicationID=P20150323072</v>
      </c>
      <c r="O413" s="20"/>
    </row>
    <row r="414" spans="1:15" s="4" customFormat="1">
      <c r="A414" s="10">
        <v>413</v>
      </c>
      <c r="B414" s="5" t="s">
        <v>4</v>
      </c>
      <c r="C414" s="5" t="s">
        <v>848</v>
      </c>
      <c r="D414" s="16"/>
      <c r="E414" s="32" t="s">
        <v>1496</v>
      </c>
      <c r="F414" s="5" t="s">
        <v>864</v>
      </c>
      <c r="G414" s="11" t="s">
        <v>1053</v>
      </c>
      <c r="H414" s="5">
        <v>1</v>
      </c>
      <c r="I414" s="5" t="s">
        <v>846</v>
      </c>
      <c r="J414" s="5" t="s">
        <v>847</v>
      </c>
      <c r="K414" s="5">
        <v>2013</v>
      </c>
      <c r="L414" s="20" t="s">
        <v>1077</v>
      </c>
      <c r="M414" s="21" t="s">
        <v>1079</v>
      </c>
      <c r="N414" s="27" t="str">
        <f>HYPERLINK("http://www.airitibooks.com/Detail/Detail?PublicationID=P20140819020","http://www.airitibooks.com/Detail/Detail?PublicationID=P20140819020")</f>
        <v>http://www.airitibooks.com/Detail/Detail?PublicationID=P20140819020</v>
      </c>
      <c r="O414" s="20"/>
    </row>
    <row r="415" spans="1:15" s="4" customFormat="1">
      <c r="A415" s="10">
        <v>414</v>
      </c>
      <c r="B415" s="5" t="s">
        <v>4</v>
      </c>
      <c r="C415" s="5" t="s">
        <v>848</v>
      </c>
      <c r="D415" s="16"/>
      <c r="E415" s="32" t="s">
        <v>1497</v>
      </c>
      <c r="F415" s="5" t="s">
        <v>865</v>
      </c>
      <c r="G415" s="11" t="s">
        <v>1053</v>
      </c>
      <c r="H415" s="5">
        <v>1</v>
      </c>
      <c r="I415" s="5" t="s">
        <v>846</v>
      </c>
      <c r="J415" s="5" t="s">
        <v>847</v>
      </c>
      <c r="K415" s="5">
        <v>2014</v>
      </c>
      <c r="L415" s="20" t="s">
        <v>1077</v>
      </c>
      <c r="M415" s="21" t="s">
        <v>1079</v>
      </c>
      <c r="N415" s="27" t="str">
        <f>HYPERLINK("http://www.airitibooks.com/Detail/Detail?PublicationID=P20150205052","http://www.airitibooks.com/Detail/Detail?PublicationID=P20150205052")</f>
        <v>http://www.airitibooks.com/Detail/Detail?PublicationID=P20150205052</v>
      </c>
      <c r="O415" s="20"/>
    </row>
    <row r="416" spans="1:15" s="4" customFormat="1">
      <c r="A416" s="10">
        <v>415</v>
      </c>
      <c r="B416" s="5" t="s">
        <v>4</v>
      </c>
      <c r="C416" s="5" t="s">
        <v>848</v>
      </c>
      <c r="D416" s="16"/>
      <c r="E416" s="32" t="s">
        <v>1498</v>
      </c>
      <c r="F416" s="5" t="s">
        <v>866</v>
      </c>
      <c r="G416" s="11" t="s">
        <v>1053</v>
      </c>
      <c r="H416" s="5">
        <v>1</v>
      </c>
      <c r="I416" s="5" t="s">
        <v>846</v>
      </c>
      <c r="J416" s="5" t="s">
        <v>847</v>
      </c>
      <c r="K416" s="5">
        <v>2013</v>
      </c>
      <c r="L416" s="20" t="s">
        <v>1077</v>
      </c>
      <c r="M416" s="21" t="s">
        <v>1079</v>
      </c>
      <c r="N416" s="27" t="str">
        <f>HYPERLINK("http://www.airitibooks.com/Detail/Detail?PublicationID=P20140819015","http://www.airitibooks.com/Detail/Detail?PublicationID=P20140819015")</f>
        <v>http://www.airitibooks.com/Detail/Detail?PublicationID=P20140819015</v>
      </c>
      <c r="O416" s="20"/>
    </row>
    <row r="417" spans="1:15" s="4" customFormat="1">
      <c r="A417" s="10">
        <v>416</v>
      </c>
      <c r="B417" s="5" t="s">
        <v>4</v>
      </c>
      <c r="C417" s="5" t="s">
        <v>848</v>
      </c>
      <c r="D417" s="16"/>
      <c r="E417" s="32" t="s">
        <v>1499</v>
      </c>
      <c r="F417" s="5" t="s">
        <v>867</v>
      </c>
      <c r="G417" s="11" t="s">
        <v>1053</v>
      </c>
      <c r="H417" s="5">
        <v>1</v>
      </c>
      <c r="I417" s="5" t="s">
        <v>846</v>
      </c>
      <c r="J417" s="5" t="s">
        <v>847</v>
      </c>
      <c r="K417" s="5">
        <v>2013</v>
      </c>
      <c r="L417" s="20" t="s">
        <v>1077</v>
      </c>
      <c r="M417" s="21" t="s">
        <v>1079</v>
      </c>
      <c r="N417" s="27" t="str">
        <f>HYPERLINK("http://www.airitibooks.com/Detail/Detail?PublicationID=P20140819017","http://www.airitibooks.com/Detail/Detail?PublicationID=P20140819017")</f>
        <v>http://www.airitibooks.com/Detail/Detail?PublicationID=P20140819017</v>
      </c>
      <c r="O417" s="20"/>
    </row>
    <row r="418" spans="1:15" s="4" customFormat="1">
      <c r="A418" s="10">
        <v>417</v>
      </c>
      <c r="B418" s="5" t="s">
        <v>4</v>
      </c>
      <c r="C418" s="5" t="s">
        <v>848</v>
      </c>
      <c r="D418" s="16"/>
      <c r="E418" s="32" t="s">
        <v>1500</v>
      </c>
      <c r="F418" s="5" t="s">
        <v>868</v>
      </c>
      <c r="G418" s="11" t="s">
        <v>1053</v>
      </c>
      <c r="H418" s="5">
        <v>1</v>
      </c>
      <c r="I418" s="5" t="s">
        <v>846</v>
      </c>
      <c r="J418" s="5" t="s">
        <v>847</v>
      </c>
      <c r="K418" s="5">
        <v>2015</v>
      </c>
      <c r="L418" s="20" t="s">
        <v>1077</v>
      </c>
      <c r="M418" s="21" t="s">
        <v>1079</v>
      </c>
      <c r="N418" s="27" t="str">
        <f>HYPERLINK("http://www.airitibooks.com/Detail/Detail?PublicationID=P20150923012","http://www.airitibooks.com/Detail/Detail?PublicationID=P20150923012")</f>
        <v>http://www.airitibooks.com/Detail/Detail?PublicationID=P20150923012</v>
      </c>
      <c r="O418" s="20"/>
    </row>
    <row r="419" spans="1:15" s="4" customFormat="1">
      <c r="A419" s="10">
        <v>418</v>
      </c>
      <c r="B419" s="5" t="s">
        <v>4</v>
      </c>
      <c r="C419" s="5" t="s">
        <v>848</v>
      </c>
      <c r="D419" s="16"/>
      <c r="E419" s="32" t="s">
        <v>1501</v>
      </c>
      <c r="F419" s="5" t="s">
        <v>869</v>
      </c>
      <c r="G419" s="11" t="s">
        <v>1053</v>
      </c>
      <c r="H419" s="5">
        <v>1</v>
      </c>
      <c r="I419" s="5" t="s">
        <v>846</v>
      </c>
      <c r="J419" s="5" t="s">
        <v>847</v>
      </c>
      <c r="K419" s="5">
        <v>2013</v>
      </c>
      <c r="L419" s="20" t="s">
        <v>1077</v>
      </c>
      <c r="M419" s="21" t="s">
        <v>1079</v>
      </c>
      <c r="N419" s="27" t="str">
        <f>HYPERLINK("http://www.airitibooks.com/Detail/Detail?PublicationID=P20140819018","http://www.airitibooks.com/Detail/Detail?PublicationID=P20140819018")</f>
        <v>http://www.airitibooks.com/Detail/Detail?PublicationID=P20140819018</v>
      </c>
      <c r="O419" s="20"/>
    </row>
    <row r="420" spans="1:15" s="4" customFormat="1">
      <c r="A420" s="10">
        <v>419</v>
      </c>
      <c r="B420" s="5" t="s">
        <v>4</v>
      </c>
      <c r="C420" s="5" t="s">
        <v>353</v>
      </c>
      <c r="D420" s="16"/>
      <c r="E420" s="32" t="s">
        <v>1502</v>
      </c>
      <c r="F420" s="5" t="s">
        <v>870</v>
      </c>
      <c r="G420" s="11" t="s">
        <v>1053</v>
      </c>
      <c r="H420" s="5">
        <v>1</v>
      </c>
      <c r="I420" s="5" t="s">
        <v>846</v>
      </c>
      <c r="J420" s="5" t="s">
        <v>847</v>
      </c>
      <c r="K420" s="5">
        <v>2015</v>
      </c>
      <c r="L420" s="20" t="s">
        <v>1077</v>
      </c>
      <c r="M420" s="21" t="s">
        <v>1079</v>
      </c>
      <c r="N420" s="27" t="str">
        <f>HYPERLINK("http://www.airitibooks.com/Detail/Detail?PublicationID=P20150709055","http://www.airitibooks.com/Detail/Detail?PublicationID=P20150709055")</f>
        <v>http://www.airitibooks.com/Detail/Detail?PublicationID=P20150709055</v>
      </c>
      <c r="O420" s="20"/>
    </row>
    <row r="421" spans="1:15" s="4" customFormat="1">
      <c r="A421" s="10">
        <v>420</v>
      </c>
      <c r="B421" s="5" t="s">
        <v>4</v>
      </c>
      <c r="C421" s="5" t="s">
        <v>696</v>
      </c>
      <c r="D421" s="16"/>
      <c r="E421" s="32" t="s">
        <v>1503</v>
      </c>
      <c r="F421" s="5" t="s">
        <v>1050</v>
      </c>
      <c r="G421" s="11" t="s">
        <v>1053</v>
      </c>
      <c r="H421" s="5">
        <v>1</v>
      </c>
      <c r="I421" s="5" t="s">
        <v>871</v>
      </c>
      <c r="J421" s="5" t="s">
        <v>236</v>
      </c>
      <c r="K421" s="5">
        <v>2014</v>
      </c>
      <c r="L421" s="20" t="s">
        <v>1077</v>
      </c>
      <c r="M421" s="21" t="s">
        <v>1079</v>
      </c>
      <c r="N421" s="27" t="str">
        <f>HYPERLINK("http://www.airitibooks.com/Detail/Detail?PublicationID=P20160806051","http://www.airitibooks.com/Detail/Detail?PublicationID=P20160806051")</f>
        <v>http://www.airitibooks.com/Detail/Detail?PublicationID=P20160806051</v>
      </c>
      <c r="O421" s="20"/>
    </row>
    <row r="422" spans="1:15" s="4" customFormat="1">
      <c r="A422" s="10">
        <v>421</v>
      </c>
      <c r="B422" s="5" t="s">
        <v>4</v>
      </c>
      <c r="C422" s="5" t="s">
        <v>353</v>
      </c>
      <c r="D422" s="16"/>
      <c r="E422" s="32" t="s">
        <v>1504</v>
      </c>
      <c r="F422" s="5" t="s">
        <v>872</v>
      </c>
      <c r="G422" s="11" t="s">
        <v>1053</v>
      </c>
      <c r="H422" s="5">
        <v>1</v>
      </c>
      <c r="I422" s="5" t="s">
        <v>873</v>
      </c>
      <c r="J422" s="5" t="s">
        <v>86</v>
      </c>
      <c r="K422" s="5">
        <v>2014</v>
      </c>
      <c r="L422" s="20" t="s">
        <v>1077</v>
      </c>
      <c r="M422" s="21" t="s">
        <v>1079</v>
      </c>
      <c r="N422" s="27" t="str">
        <f>HYPERLINK("http://www.airitibooks.com/Detail/Detail?PublicationID=P20160929016","http://www.airitibooks.com/Detail/Detail?PublicationID=P20160929016")</f>
        <v>http://www.airitibooks.com/Detail/Detail?PublicationID=P20160929016</v>
      </c>
      <c r="O422" s="20"/>
    </row>
    <row r="423" spans="1:15" s="4" customFormat="1">
      <c r="A423" s="10">
        <v>422</v>
      </c>
      <c r="B423" s="5" t="s">
        <v>4</v>
      </c>
      <c r="C423" s="5" t="s">
        <v>492</v>
      </c>
      <c r="D423" s="16"/>
      <c r="E423" s="32" t="s">
        <v>1505</v>
      </c>
      <c r="F423" s="5" t="s">
        <v>874</v>
      </c>
      <c r="G423" s="11" t="s">
        <v>1053</v>
      </c>
      <c r="H423" s="5">
        <v>1</v>
      </c>
      <c r="I423" s="5" t="s">
        <v>875</v>
      </c>
      <c r="J423" s="5" t="s">
        <v>48</v>
      </c>
      <c r="K423" s="5">
        <v>2015</v>
      </c>
      <c r="L423" s="20" t="s">
        <v>1077</v>
      </c>
      <c r="M423" s="21" t="s">
        <v>1079</v>
      </c>
      <c r="N423" s="27" t="str">
        <f>HYPERLINK("http://www.airitibooks.com/Detail/Detail?PublicationID=P20151110054","http://www.airitibooks.com/Detail/Detail?PublicationID=P20151110054")</f>
        <v>http://www.airitibooks.com/Detail/Detail?PublicationID=P20151110054</v>
      </c>
      <c r="O423" s="20"/>
    </row>
    <row r="424" spans="1:15" s="4" customFormat="1">
      <c r="A424" s="10">
        <v>423</v>
      </c>
      <c r="B424" s="5" t="s">
        <v>4</v>
      </c>
      <c r="C424" s="5" t="s">
        <v>876</v>
      </c>
      <c r="D424" s="16"/>
      <c r="E424" s="32" t="s">
        <v>1506</v>
      </c>
      <c r="F424" s="5" t="s">
        <v>877</v>
      </c>
      <c r="G424" s="11" t="s">
        <v>1053</v>
      </c>
      <c r="H424" s="5">
        <v>1</v>
      </c>
      <c r="I424" s="5" t="s">
        <v>878</v>
      </c>
      <c r="J424" s="5" t="s">
        <v>699</v>
      </c>
      <c r="K424" s="5">
        <v>2015</v>
      </c>
      <c r="L424" s="20" t="s">
        <v>1077</v>
      </c>
      <c r="M424" s="21" t="s">
        <v>1079</v>
      </c>
      <c r="N424" s="27" t="str">
        <f>HYPERLINK("http://www.airitibooks.com/Detail/Detail?PublicationID=P20151020386","http://www.airitibooks.com/Detail/Detail?PublicationID=P20151020386")</f>
        <v>http://www.airitibooks.com/Detail/Detail?PublicationID=P20151020386</v>
      </c>
      <c r="O424" s="20"/>
    </row>
    <row r="425" spans="1:15" s="4" customFormat="1">
      <c r="A425" s="10">
        <v>424</v>
      </c>
      <c r="B425" s="5" t="s">
        <v>4</v>
      </c>
      <c r="C425" s="5" t="s">
        <v>11</v>
      </c>
      <c r="D425" s="16"/>
      <c r="E425" s="32" t="s">
        <v>1507</v>
      </c>
      <c r="F425" s="5" t="s">
        <v>879</v>
      </c>
      <c r="G425" s="11" t="s">
        <v>1053</v>
      </c>
      <c r="H425" s="5" t="s">
        <v>987</v>
      </c>
      <c r="I425" s="5" t="s">
        <v>880</v>
      </c>
      <c r="J425" s="5" t="s">
        <v>309</v>
      </c>
      <c r="K425" s="5">
        <v>2011</v>
      </c>
      <c r="L425" s="20" t="s">
        <v>1077</v>
      </c>
      <c r="M425" s="21" t="s">
        <v>1079</v>
      </c>
      <c r="N425" s="27" t="str">
        <f>HYPERLINK("http://www.airitibooks.com/Detail/Detail?PublicationID=P20120312186","http://www.airitibooks.com/Detail/Detail?PublicationID=P20120312186")</f>
        <v>http://www.airitibooks.com/Detail/Detail?PublicationID=P20120312186</v>
      </c>
      <c r="O425" s="20"/>
    </row>
    <row r="426" spans="1:15" s="4" customFormat="1">
      <c r="A426" s="10">
        <v>425</v>
      </c>
      <c r="B426" s="5" t="s">
        <v>4</v>
      </c>
      <c r="C426" s="5" t="s">
        <v>11</v>
      </c>
      <c r="D426" s="16"/>
      <c r="E426" s="32" t="s">
        <v>1508</v>
      </c>
      <c r="F426" s="5" t="s">
        <v>881</v>
      </c>
      <c r="G426" s="11" t="s">
        <v>1053</v>
      </c>
      <c r="H426" s="5">
        <v>1</v>
      </c>
      <c r="I426" s="5" t="s">
        <v>555</v>
      </c>
      <c r="J426" s="5" t="s">
        <v>309</v>
      </c>
      <c r="K426" s="5">
        <v>2015</v>
      </c>
      <c r="L426" s="20" t="s">
        <v>1077</v>
      </c>
      <c r="M426" s="21" t="s">
        <v>1079</v>
      </c>
      <c r="N426" s="27" t="str">
        <f>HYPERLINK("http://www.airitibooks.com/Detail/Detail?PublicationID=P20151111104","http://www.airitibooks.com/Detail/Detail?PublicationID=P20151111104")</f>
        <v>http://www.airitibooks.com/Detail/Detail?PublicationID=P20151111104</v>
      </c>
      <c r="O426" s="20"/>
    </row>
    <row r="427" spans="1:15" s="4" customFormat="1">
      <c r="A427" s="10">
        <v>426</v>
      </c>
      <c r="B427" s="5" t="s">
        <v>4</v>
      </c>
      <c r="C427" s="5" t="s">
        <v>876</v>
      </c>
      <c r="D427" s="16"/>
      <c r="E427" s="32" t="s">
        <v>1509</v>
      </c>
      <c r="F427" s="5" t="s">
        <v>882</v>
      </c>
      <c r="G427" s="11" t="s">
        <v>1053</v>
      </c>
      <c r="H427" s="5">
        <v>1</v>
      </c>
      <c r="I427" s="5" t="s">
        <v>883</v>
      </c>
      <c r="J427" s="5" t="s">
        <v>269</v>
      </c>
      <c r="K427" s="5">
        <v>2015</v>
      </c>
      <c r="L427" s="20" t="s">
        <v>1077</v>
      </c>
      <c r="M427" s="21" t="s">
        <v>1079</v>
      </c>
      <c r="N427" s="27" t="str">
        <f>HYPERLINK("http://www.airitibooks.com/Detail/Detail?PublicationID=P20150506432","http://www.airitibooks.com/Detail/Detail?PublicationID=P20150506432")</f>
        <v>http://www.airitibooks.com/Detail/Detail?PublicationID=P20150506432</v>
      </c>
      <c r="O427" s="20"/>
    </row>
    <row r="428" spans="1:15" s="4" customFormat="1">
      <c r="A428" s="10">
        <v>427</v>
      </c>
      <c r="B428" s="5" t="s">
        <v>4</v>
      </c>
      <c r="C428" s="5" t="s">
        <v>467</v>
      </c>
      <c r="D428" s="16"/>
      <c r="E428" s="32" t="s">
        <v>1510</v>
      </c>
      <c r="F428" s="5" t="s">
        <v>884</v>
      </c>
      <c r="G428" s="11" t="s">
        <v>1053</v>
      </c>
      <c r="H428" s="5">
        <v>1</v>
      </c>
      <c r="I428" s="5" t="s">
        <v>885</v>
      </c>
      <c r="J428" s="5" t="s">
        <v>188</v>
      </c>
      <c r="K428" s="5">
        <v>2014</v>
      </c>
      <c r="L428" s="20" t="s">
        <v>1077</v>
      </c>
      <c r="M428" s="21" t="s">
        <v>1079</v>
      </c>
      <c r="N428" s="27" t="str">
        <f>HYPERLINK("http://www.airitibooks.com/Detail/Detail?PublicationID=P20150820111","http://www.airitibooks.com/Detail/Detail?PublicationID=P20150820111")</f>
        <v>http://www.airitibooks.com/Detail/Detail?PublicationID=P20150820111</v>
      </c>
      <c r="O428" s="20"/>
    </row>
    <row r="429" spans="1:15" s="4" customFormat="1">
      <c r="A429" s="10">
        <v>428</v>
      </c>
      <c r="B429" s="5" t="s">
        <v>4</v>
      </c>
      <c r="C429" s="5" t="s">
        <v>11</v>
      </c>
      <c r="D429" s="16"/>
      <c r="E429" s="32" t="s">
        <v>1511</v>
      </c>
      <c r="F429" s="5" t="s">
        <v>1051</v>
      </c>
      <c r="G429" s="11" t="s">
        <v>1053</v>
      </c>
      <c r="H429" s="5" t="s">
        <v>988</v>
      </c>
      <c r="I429" s="5" t="s">
        <v>886</v>
      </c>
      <c r="J429" s="5" t="s">
        <v>309</v>
      </c>
      <c r="K429" s="5">
        <v>2011</v>
      </c>
      <c r="L429" s="20" t="s">
        <v>1077</v>
      </c>
      <c r="M429" s="21" t="s">
        <v>1079</v>
      </c>
      <c r="N429" s="27" t="str">
        <f>HYPERLINK("http://www.airitibooks.com/Detail/Detail?PublicationID=P20110829007","http://www.airitibooks.com/Detail/Detail?PublicationID=P20110829007")</f>
        <v>http://www.airitibooks.com/Detail/Detail?PublicationID=P20110829007</v>
      </c>
      <c r="O429" s="20"/>
    </row>
    <row r="430" spans="1:15" s="4" customFormat="1">
      <c r="A430" s="10">
        <v>429</v>
      </c>
      <c r="B430" s="5" t="s">
        <v>4</v>
      </c>
      <c r="C430" s="5" t="s">
        <v>791</v>
      </c>
      <c r="D430" s="16"/>
      <c r="E430" s="32" t="s">
        <v>1512</v>
      </c>
      <c r="F430" s="5" t="s">
        <v>887</v>
      </c>
      <c r="G430" s="11" t="s">
        <v>1053</v>
      </c>
      <c r="H430" s="5">
        <v>1</v>
      </c>
      <c r="I430" s="5" t="s">
        <v>888</v>
      </c>
      <c r="J430" s="5" t="s">
        <v>173</v>
      </c>
      <c r="K430" s="5">
        <v>2013</v>
      </c>
      <c r="L430" s="20" t="s">
        <v>1077</v>
      </c>
      <c r="M430" s="21" t="s">
        <v>1079</v>
      </c>
      <c r="N430" s="27" t="str">
        <f>HYPERLINK("http://www.airitibooks.com/Detail/Detail?PublicationID=P20140829025","http://www.airitibooks.com/Detail/Detail?PublicationID=P20140829025")</f>
        <v>http://www.airitibooks.com/Detail/Detail?PublicationID=P20140829025</v>
      </c>
      <c r="O430" s="20"/>
    </row>
    <row r="431" spans="1:15" s="4" customFormat="1">
      <c r="A431" s="10">
        <v>430</v>
      </c>
      <c r="B431" s="5" t="s">
        <v>4</v>
      </c>
      <c r="C431" s="5" t="s">
        <v>11</v>
      </c>
      <c r="D431" s="16"/>
      <c r="E431" s="32" t="s">
        <v>1513</v>
      </c>
      <c r="F431" s="5" t="s">
        <v>889</v>
      </c>
      <c r="G431" s="11" t="s">
        <v>1053</v>
      </c>
      <c r="H431" s="5" t="s">
        <v>989</v>
      </c>
      <c r="I431" s="5" t="s">
        <v>890</v>
      </c>
      <c r="J431" s="5" t="s">
        <v>309</v>
      </c>
      <c r="K431" s="5">
        <v>2013</v>
      </c>
      <c r="L431" s="20" t="s">
        <v>1077</v>
      </c>
      <c r="M431" s="21" t="s">
        <v>1079</v>
      </c>
      <c r="N431" s="27" t="str">
        <f>HYPERLINK("http://www.airitibooks.com/Detail/Detail?PublicationID=P20140520064","http://www.airitibooks.com/Detail/Detail?PublicationID=P20140520064")</f>
        <v>http://www.airitibooks.com/Detail/Detail?PublicationID=P20140520064</v>
      </c>
      <c r="O431" s="20"/>
    </row>
    <row r="432" spans="1:15" s="4" customFormat="1">
      <c r="A432" s="10">
        <v>431</v>
      </c>
      <c r="B432" s="5" t="s">
        <v>4</v>
      </c>
      <c r="C432" s="5" t="s">
        <v>891</v>
      </c>
      <c r="D432" s="16"/>
      <c r="E432" s="32" t="s">
        <v>1514</v>
      </c>
      <c r="F432" s="5" t="s">
        <v>892</v>
      </c>
      <c r="G432" s="11" t="s">
        <v>1053</v>
      </c>
      <c r="H432" s="5">
        <v>1</v>
      </c>
      <c r="I432" s="5" t="s">
        <v>893</v>
      </c>
      <c r="J432" s="5" t="s">
        <v>621</v>
      </c>
      <c r="K432" s="5">
        <v>2013</v>
      </c>
      <c r="L432" s="20" t="s">
        <v>1077</v>
      </c>
      <c r="M432" s="21" t="s">
        <v>1079</v>
      </c>
      <c r="N432" s="27" t="str">
        <f>HYPERLINK("http://www.airitibooks.com/Detail/Detail?PublicationID=P20160930043","http://www.airitibooks.com/Detail/Detail?PublicationID=P20160930043")</f>
        <v>http://www.airitibooks.com/Detail/Detail?PublicationID=P20160930043</v>
      </c>
      <c r="O432" s="20"/>
    </row>
    <row r="433" spans="1:15" s="4" customFormat="1">
      <c r="A433" s="10">
        <v>432</v>
      </c>
      <c r="B433" s="5" t="s">
        <v>4</v>
      </c>
      <c r="C433" s="5" t="s">
        <v>9</v>
      </c>
      <c r="D433" s="16"/>
      <c r="E433" s="32" t="s">
        <v>1515</v>
      </c>
      <c r="F433" s="5" t="s">
        <v>894</v>
      </c>
      <c r="G433" s="11" t="s">
        <v>1053</v>
      </c>
      <c r="H433" s="5">
        <v>1</v>
      </c>
      <c r="I433" s="5" t="s">
        <v>895</v>
      </c>
      <c r="J433" s="5" t="s">
        <v>896</v>
      </c>
      <c r="K433" s="5">
        <v>2014</v>
      </c>
      <c r="L433" s="20" t="s">
        <v>1077</v>
      </c>
      <c r="M433" s="21" t="s">
        <v>1079</v>
      </c>
      <c r="N433" s="27" t="str">
        <f>HYPERLINK("http://www.airitibooks.com/Detail/Detail?PublicationID=P20160806163","http://www.airitibooks.com/Detail/Detail?PublicationID=P20160806163")</f>
        <v>http://www.airitibooks.com/Detail/Detail?PublicationID=P20160806163</v>
      </c>
      <c r="O433" s="20"/>
    </row>
    <row r="434" spans="1:15" s="4" customFormat="1">
      <c r="A434" s="10">
        <v>433</v>
      </c>
      <c r="B434" s="5" t="s">
        <v>4</v>
      </c>
      <c r="C434" s="5" t="s">
        <v>47</v>
      </c>
      <c r="D434" s="16"/>
      <c r="E434" s="32" t="s">
        <v>1516</v>
      </c>
      <c r="F434" s="5" t="s">
        <v>1052</v>
      </c>
      <c r="G434" s="11" t="s">
        <v>1053</v>
      </c>
      <c r="H434" s="5">
        <v>1</v>
      </c>
      <c r="I434" s="5" t="s">
        <v>897</v>
      </c>
      <c r="J434" s="5" t="s">
        <v>250</v>
      </c>
      <c r="K434" s="5">
        <v>2014</v>
      </c>
      <c r="L434" s="20" t="s">
        <v>1077</v>
      </c>
      <c r="M434" s="21" t="s">
        <v>1079</v>
      </c>
      <c r="N434" s="27" t="str">
        <f>HYPERLINK("http://www.airitibooks.com/Detail/Detail?PublicationID=P20160806025","http://www.airitibooks.com/Detail/Detail?PublicationID=P20160806025")</f>
        <v>http://www.airitibooks.com/Detail/Detail?PublicationID=P20160806025</v>
      </c>
      <c r="O434" s="20"/>
    </row>
    <row r="435" spans="1:15" s="4" customFormat="1">
      <c r="A435" s="10">
        <v>434</v>
      </c>
      <c r="B435" s="5" t="s">
        <v>4</v>
      </c>
      <c r="C435" s="5" t="s">
        <v>898</v>
      </c>
      <c r="D435" s="16"/>
      <c r="E435" s="32" t="s">
        <v>1517</v>
      </c>
      <c r="F435" s="5" t="s">
        <v>899</v>
      </c>
      <c r="G435" s="11" t="s">
        <v>1053</v>
      </c>
      <c r="H435" s="5">
        <v>1</v>
      </c>
      <c r="I435" s="5" t="s">
        <v>900</v>
      </c>
      <c r="J435" s="5" t="s">
        <v>844</v>
      </c>
      <c r="K435" s="5">
        <v>2014</v>
      </c>
      <c r="L435" s="20" t="s">
        <v>1077</v>
      </c>
      <c r="M435" s="21" t="s">
        <v>1079</v>
      </c>
      <c r="N435" s="27" t="str">
        <f>HYPERLINK("http://www.airitibooks.com/Detail/Detail?PublicationID=P20150923019","http://www.airitibooks.com/Detail/Detail?PublicationID=P20150923019")</f>
        <v>http://www.airitibooks.com/Detail/Detail?PublicationID=P20150923019</v>
      </c>
      <c r="O435" s="20"/>
    </row>
    <row r="436" spans="1:15" s="4" customFormat="1">
      <c r="A436" s="10">
        <v>435</v>
      </c>
      <c r="B436" s="5" t="s">
        <v>4</v>
      </c>
      <c r="C436" s="5" t="s">
        <v>467</v>
      </c>
      <c r="D436" s="16"/>
      <c r="E436" s="32" t="s">
        <v>1518</v>
      </c>
      <c r="F436" s="5" t="s">
        <v>901</v>
      </c>
      <c r="G436" s="11" t="s">
        <v>1053</v>
      </c>
      <c r="H436" s="5">
        <v>1</v>
      </c>
      <c r="I436" s="5" t="s">
        <v>36</v>
      </c>
      <c r="J436" s="5" t="s">
        <v>42</v>
      </c>
      <c r="K436" s="5">
        <v>2014</v>
      </c>
      <c r="L436" s="20" t="s">
        <v>1077</v>
      </c>
      <c r="M436" s="21" t="s">
        <v>1079</v>
      </c>
      <c r="N436" s="27" t="str">
        <f>HYPERLINK("http://www.airitibooks.com/Detail/Detail?PublicationID=P20150206023","http://www.airitibooks.com/Detail/Detail?PublicationID=P20150206023")</f>
        <v>http://www.airitibooks.com/Detail/Detail?PublicationID=P20150206023</v>
      </c>
      <c r="O436" s="20"/>
    </row>
    <row r="437" spans="1:15" s="4" customFormat="1">
      <c r="A437" s="10">
        <v>436</v>
      </c>
      <c r="B437" s="5" t="s">
        <v>4</v>
      </c>
      <c r="C437" s="5" t="s">
        <v>11</v>
      </c>
      <c r="D437" s="16"/>
      <c r="E437" s="32" t="s">
        <v>1519</v>
      </c>
      <c r="F437" s="5" t="s">
        <v>902</v>
      </c>
      <c r="G437" s="11" t="s">
        <v>1053</v>
      </c>
      <c r="H437" s="5" t="s">
        <v>990</v>
      </c>
      <c r="I437" s="5" t="s">
        <v>903</v>
      </c>
      <c r="J437" s="5" t="s">
        <v>309</v>
      </c>
      <c r="K437" s="5">
        <v>2013</v>
      </c>
      <c r="L437" s="20" t="s">
        <v>1077</v>
      </c>
      <c r="M437" s="21" t="s">
        <v>1079</v>
      </c>
      <c r="N437" s="27" t="str">
        <f>HYPERLINK("http://www.airitibooks.com/Detail/Detail?PublicationID=P20140520062","http://www.airitibooks.com/Detail/Detail?PublicationID=P20140520062")</f>
        <v>http://www.airitibooks.com/Detail/Detail?PublicationID=P20140520062</v>
      </c>
      <c r="O437" s="20"/>
    </row>
    <row r="438" spans="1:15" s="4" customFormat="1">
      <c r="A438" s="10">
        <v>437</v>
      </c>
      <c r="B438" s="5" t="s">
        <v>4</v>
      </c>
      <c r="C438" s="5" t="s">
        <v>11</v>
      </c>
      <c r="D438" s="25"/>
      <c r="E438" s="11" t="s">
        <v>1520</v>
      </c>
      <c r="F438" s="7" t="s">
        <v>904</v>
      </c>
      <c r="G438" s="11" t="s">
        <v>1053</v>
      </c>
      <c r="H438" s="5" t="s">
        <v>1074</v>
      </c>
      <c r="I438" s="5" t="s">
        <v>905</v>
      </c>
      <c r="J438" s="5" t="s">
        <v>309</v>
      </c>
      <c r="K438" s="5">
        <v>2011</v>
      </c>
      <c r="L438" s="20" t="s">
        <v>1077</v>
      </c>
      <c r="M438" s="21" t="s">
        <v>1079</v>
      </c>
      <c r="N438" s="27" t="str">
        <f>HYPERLINK("http://www.airitibooks.com/Detail/Detail?PublicationID=P20120313184","http://www.airitibooks.com/Detail/Detail?PublicationID=P20120313184")</f>
        <v>http://www.airitibooks.com/Detail/Detail?PublicationID=P20120313184</v>
      </c>
      <c r="O438" s="20"/>
    </row>
    <row r="439" spans="1:15" s="4" customFormat="1">
      <c r="A439" s="10">
        <v>438</v>
      </c>
      <c r="B439" s="5" t="s">
        <v>4</v>
      </c>
      <c r="C439" s="5" t="s">
        <v>891</v>
      </c>
      <c r="D439" s="16"/>
      <c r="E439" s="32" t="s">
        <v>1521</v>
      </c>
      <c r="F439" s="5" t="s">
        <v>906</v>
      </c>
      <c r="G439" s="11" t="s">
        <v>1053</v>
      </c>
      <c r="H439" s="5">
        <v>1</v>
      </c>
      <c r="I439" s="5" t="s">
        <v>907</v>
      </c>
      <c r="J439" s="5" t="s">
        <v>908</v>
      </c>
      <c r="K439" s="5">
        <v>2015</v>
      </c>
      <c r="L439" s="20" t="s">
        <v>1077</v>
      </c>
      <c r="M439" s="21" t="s">
        <v>1079</v>
      </c>
      <c r="N439" s="27" t="str">
        <f>HYPERLINK("http://www.airitibooks.com/Detail/Detail?PublicationID=P20151021201","http://www.airitibooks.com/Detail/Detail?PublicationID=P20151021201")</f>
        <v>http://www.airitibooks.com/Detail/Detail?PublicationID=P20151021201</v>
      </c>
      <c r="O439" s="20"/>
    </row>
    <row r="440" spans="1:15" s="4" customFormat="1">
      <c r="A440" s="10">
        <v>439</v>
      </c>
      <c r="B440" s="5" t="s">
        <v>4</v>
      </c>
      <c r="C440" s="5" t="s">
        <v>11</v>
      </c>
      <c r="D440" s="16"/>
      <c r="E440" s="32" t="s">
        <v>1522</v>
      </c>
      <c r="F440" s="5" t="s">
        <v>909</v>
      </c>
      <c r="G440" s="11" t="s">
        <v>1053</v>
      </c>
      <c r="H440" s="5">
        <v>1</v>
      </c>
      <c r="I440" s="5" t="s">
        <v>910</v>
      </c>
      <c r="J440" s="5" t="s">
        <v>309</v>
      </c>
      <c r="K440" s="5">
        <v>2011</v>
      </c>
      <c r="L440" s="20" t="s">
        <v>1077</v>
      </c>
      <c r="M440" s="21" t="s">
        <v>1079</v>
      </c>
      <c r="N440" s="27" t="str">
        <f>HYPERLINK("http://www.airitibooks.com/Detail/Detail?PublicationID=P20111115008","http://www.airitibooks.com/Detail/Detail?PublicationID=P20111115008")</f>
        <v>http://www.airitibooks.com/Detail/Detail?PublicationID=P20111115008</v>
      </c>
      <c r="O440" s="20"/>
    </row>
    <row r="441" spans="1:15" s="4" customFormat="1">
      <c r="A441" s="10">
        <v>440</v>
      </c>
      <c r="B441" s="5" t="s">
        <v>4</v>
      </c>
      <c r="C441" s="5" t="s">
        <v>9</v>
      </c>
      <c r="D441" s="16"/>
      <c r="E441" s="32" t="s">
        <v>1523</v>
      </c>
      <c r="F441" s="5" t="s">
        <v>911</v>
      </c>
      <c r="G441" s="11" t="s">
        <v>1053</v>
      </c>
      <c r="H441" s="5">
        <v>1</v>
      </c>
      <c r="I441" s="5" t="s">
        <v>912</v>
      </c>
      <c r="J441" s="5" t="s">
        <v>188</v>
      </c>
      <c r="K441" s="5">
        <v>2014</v>
      </c>
      <c r="L441" s="20" t="s">
        <v>1077</v>
      </c>
      <c r="M441" s="21" t="s">
        <v>1079</v>
      </c>
      <c r="N441" s="27" t="str">
        <f>HYPERLINK("http://www.airitibooks.com/Detail/Detail?PublicationID=P20150820100","http://www.airitibooks.com/Detail/Detail?PublicationID=P20150820100")</f>
        <v>http://www.airitibooks.com/Detail/Detail?PublicationID=P20150820100</v>
      </c>
      <c r="O441" s="20"/>
    </row>
    <row r="442" spans="1:15" s="4" customFormat="1">
      <c r="A442" s="10">
        <v>441</v>
      </c>
      <c r="B442" s="5" t="s">
        <v>4</v>
      </c>
      <c r="C442" s="5" t="s">
        <v>913</v>
      </c>
      <c r="D442" s="16"/>
      <c r="E442" s="32" t="s">
        <v>1524</v>
      </c>
      <c r="F442" s="5" t="s">
        <v>914</v>
      </c>
      <c r="G442" s="11" t="s">
        <v>1053</v>
      </c>
      <c r="H442" s="5">
        <v>1</v>
      </c>
      <c r="I442" s="5" t="s">
        <v>915</v>
      </c>
      <c r="J442" s="5" t="s">
        <v>64</v>
      </c>
      <c r="K442" s="5">
        <v>2014</v>
      </c>
      <c r="L442" s="20" t="s">
        <v>1077</v>
      </c>
      <c r="M442" s="21" t="s">
        <v>1079</v>
      </c>
      <c r="N442" s="27" t="str">
        <f>HYPERLINK("http://www.airitibooks.com/Detail/Detail?PublicationID=P20160806012","http://www.airitibooks.com/Detail/Detail?PublicationID=P20160806012")</f>
        <v>http://www.airitibooks.com/Detail/Detail?PublicationID=P20160806012</v>
      </c>
      <c r="O442" s="20"/>
    </row>
    <row r="443" spans="1:15" s="4" customFormat="1">
      <c r="A443" s="10">
        <v>442</v>
      </c>
      <c r="B443" s="5" t="s">
        <v>4</v>
      </c>
      <c r="C443" s="5" t="s">
        <v>11</v>
      </c>
      <c r="D443" s="16"/>
      <c r="E443" s="32" t="s">
        <v>1525</v>
      </c>
      <c r="F443" s="5" t="s">
        <v>916</v>
      </c>
      <c r="G443" s="11" t="s">
        <v>1053</v>
      </c>
      <c r="H443" s="5">
        <v>1</v>
      </c>
      <c r="I443" s="5" t="s">
        <v>905</v>
      </c>
      <c r="J443" s="5" t="s">
        <v>309</v>
      </c>
      <c r="K443" s="5">
        <v>2011</v>
      </c>
      <c r="L443" s="20" t="s">
        <v>1077</v>
      </c>
      <c r="M443" s="21" t="s">
        <v>1079</v>
      </c>
      <c r="N443" s="27" t="str">
        <f>HYPERLINK("http://www.airitibooks.com/Detail/Detail?PublicationID=P20110829006","http://www.airitibooks.com/Detail/Detail?PublicationID=P20110829006")</f>
        <v>http://www.airitibooks.com/Detail/Detail?PublicationID=P20110829006</v>
      </c>
      <c r="O443" s="20"/>
    </row>
    <row r="444" spans="1:15" s="4" customFormat="1">
      <c r="A444" s="10">
        <v>443</v>
      </c>
      <c r="B444" s="5" t="s">
        <v>4</v>
      </c>
      <c r="C444" s="5" t="s">
        <v>47</v>
      </c>
      <c r="D444" s="16"/>
      <c r="E444" s="32" t="s">
        <v>1526</v>
      </c>
      <c r="F444" s="5" t="s">
        <v>917</v>
      </c>
      <c r="G444" s="11" t="s">
        <v>1053</v>
      </c>
      <c r="H444" s="5">
        <v>1</v>
      </c>
      <c r="I444" s="5" t="s">
        <v>918</v>
      </c>
      <c r="J444" s="5" t="s">
        <v>272</v>
      </c>
      <c r="K444" s="5">
        <v>2015</v>
      </c>
      <c r="L444" s="20" t="s">
        <v>1077</v>
      </c>
      <c r="M444" s="21" t="s">
        <v>1079</v>
      </c>
      <c r="N444" s="27" t="str">
        <f>HYPERLINK("http://www.airitibooks.com/Detail/Detail?PublicationID=P20150810061","http://www.airitibooks.com/Detail/Detail?PublicationID=P20150810061")</f>
        <v>http://www.airitibooks.com/Detail/Detail?PublicationID=P20150810061</v>
      </c>
      <c r="O444" s="20"/>
    </row>
    <row r="445" spans="1:15" s="4" customFormat="1">
      <c r="A445" s="10">
        <v>444</v>
      </c>
      <c r="B445" s="5" t="s">
        <v>4</v>
      </c>
      <c r="C445" s="5" t="s">
        <v>11</v>
      </c>
      <c r="D445" s="16"/>
      <c r="E445" s="32" t="s">
        <v>1527</v>
      </c>
      <c r="F445" s="5" t="s">
        <v>919</v>
      </c>
      <c r="G445" s="11" t="s">
        <v>1053</v>
      </c>
      <c r="H445" s="5">
        <v>1</v>
      </c>
      <c r="I445" s="5" t="s">
        <v>920</v>
      </c>
      <c r="J445" s="5" t="s">
        <v>309</v>
      </c>
      <c r="K445" s="5">
        <v>2011</v>
      </c>
      <c r="L445" s="20" t="s">
        <v>1077</v>
      </c>
      <c r="M445" s="21" t="s">
        <v>1079</v>
      </c>
      <c r="N445" s="27" t="str">
        <f>HYPERLINK("http://www.airitibooks.com/Detail/Detail?PublicationID=P20110829014","http://www.airitibooks.com/Detail/Detail?PublicationID=P20110829014")</f>
        <v>http://www.airitibooks.com/Detail/Detail?PublicationID=P20110829014</v>
      </c>
      <c r="O445" s="20"/>
    </row>
    <row r="446" spans="1:15" s="4" customFormat="1">
      <c r="A446" s="10">
        <v>445</v>
      </c>
      <c r="B446" s="5" t="s">
        <v>4</v>
      </c>
      <c r="C446" s="5" t="s">
        <v>353</v>
      </c>
      <c r="D446" s="16"/>
      <c r="E446" s="32" t="s">
        <v>1528</v>
      </c>
      <c r="F446" s="5" t="s">
        <v>921</v>
      </c>
      <c r="G446" s="11" t="s">
        <v>1053</v>
      </c>
      <c r="H446" s="5">
        <v>1</v>
      </c>
      <c r="I446" s="5" t="s">
        <v>922</v>
      </c>
      <c r="J446" s="5" t="s">
        <v>86</v>
      </c>
      <c r="K446" s="5">
        <v>2014</v>
      </c>
      <c r="L446" s="20" t="s">
        <v>1077</v>
      </c>
      <c r="M446" s="21" t="s">
        <v>1079</v>
      </c>
      <c r="N446" s="27" t="str">
        <f>HYPERLINK("http://www.airitibooks.com/Detail/Detail?PublicationID=P20160929017","http://www.airitibooks.com/Detail/Detail?PublicationID=P20160929017")</f>
        <v>http://www.airitibooks.com/Detail/Detail?PublicationID=P20160929017</v>
      </c>
      <c r="O446" s="20"/>
    </row>
    <row r="447" spans="1:15" s="4" customFormat="1">
      <c r="A447" s="10">
        <v>446</v>
      </c>
      <c r="B447" s="5" t="s">
        <v>4</v>
      </c>
      <c r="C447" s="5" t="s">
        <v>11</v>
      </c>
      <c r="D447" s="16"/>
      <c r="E447" s="32" t="s">
        <v>1529</v>
      </c>
      <c r="F447" s="5" t="s">
        <v>923</v>
      </c>
      <c r="G447" s="11" t="s">
        <v>1053</v>
      </c>
      <c r="H447" s="5">
        <v>1</v>
      </c>
      <c r="I447" s="5" t="s">
        <v>924</v>
      </c>
      <c r="J447" s="5" t="s">
        <v>309</v>
      </c>
      <c r="K447" s="5">
        <v>2011</v>
      </c>
      <c r="L447" s="20" t="s">
        <v>1077</v>
      </c>
      <c r="M447" s="21" t="s">
        <v>1079</v>
      </c>
      <c r="N447" s="27" t="str">
        <f>HYPERLINK("http://www.airitibooks.com/Detail/Detail?PublicationID=P20110513226","http://www.airitibooks.com/Detail/Detail?PublicationID=P20110513226")</f>
        <v>http://www.airitibooks.com/Detail/Detail?PublicationID=P20110513226</v>
      </c>
      <c r="O447" s="20"/>
    </row>
    <row r="448" spans="1:15" s="4" customFormat="1">
      <c r="A448" s="10">
        <v>447</v>
      </c>
      <c r="B448" s="5" t="s">
        <v>4</v>
      </c>
      <c r="C448" s="5" t="s">
        <v>11</v>
      </c>
      <c r="D448" s="16"/>
      <c r="E448" s="32" t="s">
        <v>1530</v>
      </c>
      <c r="F448" s="5" t="s">
        <v>925</v>
      </c>
      <c r="G448" s="11" t="s">
        <v>1053</v>
      </c>
      <c r="H448" s="5">
        <v>1</v>
      </c>
      <c r="I448" s="5" t="s">
        <v>926</v>
      </c>
      <c r="J448" s="5" t="s">
        <v>309</v>
      </c>
      <c r="K448" s="5">
        <v>2011</v>
      </c>
      <c r="L448" s="20" t="s">
        <v>1077</v>
      </c>
      <c r="M448" s="21" t="s">
        <v>1079</v>
      </c>
      <c r="N448" s="27" t="str">
        <f>HYPERLINK("http://www.airitibooks.com/Detail/Detail?PublicationID=P20110829021","http://www.airitibooks.com/Detail/Detail?PublicationID=P20110829021")</f>
        <v>http://www.airitibooks.com/Detail/Detail?PublicationID=P20110829021</v>
      </c>
      <c r="O448" s="20"/>
    </row>
    <row r="449" spans="1:16" s="4" customFormat="1">
      <c r="A449" s="10">
        <v>448</v>
      </c>
      <c r="B449" s="5" t="s">
        <v>4</v>
      </c>
      <c r="C449" s="5" t="s">
        <v>927</v>
      </c>
      <c r="D449" s="25"/>
      <c r="E449" s="11" t="s">
        <v>1531</v>
      </c>
      <c r="F449" s="7" t="s">
        <v>1055</v>
      </c>
      <c r="G449" s="11" t="s">
        <v>1053</v>
      </c>
      <c r="H449" s="5">
        <v>1</v>
      </c>
      <c r="I449" s="5" t="s">
        <v>928</v>
      </c>
      <c r="J449" s="5" t="s">
        <v>138</v>
      </c>
      <c r="K449" s="5">
        <v>2015</v>
      </c>
      <c r="L449" s="20" t="s">
        <v>1077</v>
      </c>
      <c r="M449" s="21" t="s">
        <v>1079</v>
      </c>
      <c r="N449" s="27" t="str">
        <f>HYPERLINK("http://www.airitibooks.com/Detail/Detail?PublicationID=P20160806040","http://www.airitibooks.com/Detail/Detail?PublicationID=P20160806040")</f>
        <v>http://www.airitibooks.com/Detail/Detail?PublicationID=P20160806040</v>
      </c>
      <c r="O449" s="20"/>
    </row>
    <row r="450" spans="1:16" s="4" customFormat="1">
      <c r="A450" s="10">
        <v>449</v>
      </c>
      <c r="B450" s="5" t="s">
        <v>4</v>
      </c>
      <c r="C450" s="5" t="s">
        <v>929</v>
      </c>
      <c r="D450" s="16"/>
      <c r="E450" s="32" t="s">
        <v>1532</v>
      </c>
      <c r="F450" s="5" t="s">
        <v>930</v>
      </c>
      <c r="G450" s="11" t="s">
        <v>1053</v>
      </c>
      <c r="H450" s="5">
        <v>1</v>
      </c>
      <c r="I450" s="5" t="s">
        <v>931</v>
      </c>
      <c r="J450" s="5" t="s">
        <v>188</v>
      </c>
      <c r="K450" s="5">
        <v>2014</v>
      </c>
      <c r="L450" s="20" t="s">
        <v>1077</v>
      </c>
      <c r="M450" s="21" t="s">
        <v>1079</v>
      </c>
      <c r="N450" s="27" t="str">
        <f>HYPERLINK("http://www.airitibooks.com/Detail/Detail?PublicationID=P20150820101","http://www.airitibooks.com/Detail/Detail?PublicationID=P20150820101")</f>
        <v>http://www.airitibooks.com/Detail/Detail?PublicationID=P20150820101</v>
      </c>
      <c r="O450" s="20"/>
    </row>
    <row r="451" spans="1:16" s="4" customFormat="1">
      <c r="A451" s="10">
        <v>450</v>
      </c>
      <c r="B451" s="5" t="s">
        <v>4</v>
      </c>
      <c r="C451" s="5" t="s">
        <v>932</v>
      </c>
      <c r="D451" s="16"/>
      <c r="E451" s="32" t="s">
        <v>1533</v>
      </c>
      <c r="F451" s="5" t="s">
        <v>933</v>
      </c>
      <c r="G451" s="11" t="s">
        <v>1053</v>
      </c>
      <c r="H451" s="5">
        <v>1</v>
      </c>
      <c r="I451" s="5" t="s">
        <v>934</v>
      </c>
      <c r="J451" s="5" t="s">
        <v>309</v>
      </c>
      <c r="K451" s="5">
        <v>2014</v>
      </c>
      <c r="L451" s="20" t="s">
        <v>1077</v>
      </c>
      <c r="M451" s="21" t="s">
        <v>1079</v>
      </c>
      <c r="N451" s="27" t="str">
        <f>HYPERLINK("http://www.airitibooks.com/Detail/Detail?PublicationID=P20141003012","http://www.airitibooks.com/Detail/Detail?PublicationID=P20141003012")</f>
        <v>http://www.airitibooks.com/Detail/Detail?PublicationID=P20141003012</v>
      </c>
      <c r="O451" s="20"/>
    </row>
    <row r="452" spans="1:16" s="4" customFormat="1">
      <c r="A452" s="10">
        <v>451</v>
      </c>
      <c r="B452" s="5" t="s">
        <v>4</v>
      </c>
      <c r="C452" s="5" t="s">
        <v>11</v>
      </c>
      <c r="D452" s="16"/>
      <c r="E452" s="32" t="s">
        <v>1534</v>
      </c>
      <c r="F452" s="5" t="s">
        <v>935</v>
      </c>
      <c r="G452" s="11" t="s">
        <v>1053</v>
      </c>
      <c r="H452" s="42" t="s">
        <v>991</v>
      </c>
      <c r="I452" s="5" t="s">
        <v>578</v>
      </c>
      <c r="J452" s="5" t="s">
        <v>309</v>
      </c>
      <c r="K452" s="5">
        <v>2011</v>
      </c>
      <c r="L452" s="20" t="s">
        <v>1077</v>
      </c>
      <c r="M452" s="21" t="s">
        <v>1079</v>
      </c>
      <c r="N452" s="27" t="str">
        <f>HYPERLINK("http://www.airitibooks.com/Detail/Detail?PublicationID=P20110513221","http://www.airitibooks.com/Detail/Detail?PublicationID=P20110513221")</f>
        <v>http://www.airitibooks.com/Detail/Detail?PublicationID=P20110513221</v>
      </c>
      <c r="O452" s="20"/>
    </row>
    <row r="453" spans="1:16">
      <c r="A453" s="10">
        <v>452</v>
      </c>
      <c r="B453" s="37" t="s">
        <v>3</v>
      </c>
      <c r="C453" s="37" t="s">
        <v>1535</v>
      </c>
      <c r="D453" s="38"/>
      <c r="E453" s="39" t="s">
        <v>1536</v>
      </c>
      <c r="F453" s="5" t="s">
        <v>1537</v>
      </c>
      <c r="G453" s="11">
        <v>1</v>
      </c>
      <c r="H453" s="43">
        <v>1</v>
      </c>
      <c r="I453" s="37" t="s">
        <v>1556</v>
      </c>
      <c r="J453" s="37" t="s">
        <v>1557</v>
      </c>
      <c r="K453" s="37">
        <v>2012</v>
      </c>
      <c r="L453" s="37" t="s">
        <v>1077</v>
      </c>
      <c r="M453" s="40" t="s">
        <v>1079</v>
      </c>
      <c r="N453" s="41" t="str">
        <f>HYPERLINK("http://www.airitibooks.com/Detail/Detail?PublicationID=P20141027132","http://www.airitibooks.com/Detail/Detail?PublicationID=P20141027132")</f>
        <v>http://www.airitibooks.com/Detail/Detail?PublicationID=P20141027132</v>
      </c>
      <c r="O453" s="48" t="s">
        <v>1572</v>
      </c>
      <c r="P453" s="44"/>
    </row>
    <row r="454" spans="1:16">
      <c r="A454" s="10">
        <v>453</v>
      </c>
      <c r="B454" s="37" t="s">
        <v>2</v>
      </c>
      <c r="C454" s="37" t="s">
        <v>1538</v>
      </c>
      <c r="D454" s="38"/>
      <c r="E454" s="39" t="s">
        <v>1539</v>
      </c>
      <c r="F454" s="37" t="s">
        <v>1540</v>
      </c>
      <c r="G454" s="11">
        <v>1</v>
      </c>
      <c r="H454" s="43">
        <v>1</v>
      </c>
      <c r="I454" s="37" t="s">
        <v>1558</v>
      </c>
      <c r="J454" s="37" t="s">
        <v>1570</v>
      </c>
      <c r="K454" s="37">
        <v>2013</v>
      </c>
      <c r="L454" s="37" t="s">
        <v>1077</v>
      </c>
      <c r="M454" s="40" t="s">
        <v>1079</v>
      </c>
      <c r="N454" s="41" t="str">
        <f>HYPERLINK("http://www.airitibooks.com/Detail/Detail?PublicationID=P20140307077","http://www.airitibooks.com/Detail/Detail?PublicationID=P20140307077")</f>
        <v>http://www.airitibooks.com/Detail/Detail?PublicationID=P20140307077</v>
      </c>
      <c r="O454" s="49"/>
    </row>
    <row r="455" spans="1:16">
      <c r="A455" s="10">
        <v>454</v>
      </c>
      <c r="B455" s="37" t="s">
        <v>2</v>
      </c>
      <c r="C455" s="37" t="s">
        <v>1541</v>
      </c>
      <c r="D455" s="38"/>
      <c r="E455" s="39" t="s">
        <v>1542</v>
      </c>
      <c r="F455" s="37" t="s">
        <v>1543</v>
      </c>
      <c r="G455" s="11">
        <v>1</v>
      </c>
      <c r="H455" s="43">
        <v>1</v>
      </c>
      <c r="I455" s="37" t="s">
        <v>1559</v>
      </c>
      <c r="J455" s="37" t="s">
        <v>1560</v>
      </c>
      <c r="K455" s="37">
        <v>2014</v>
      </c>
      <c r="L455" s="37" t="s">
        <v>1077</v>
      </c>
      <c r="M455" s="40" t="s">
        <v>1079</v>
      </c>
      <c r="N455" s="41" t="str">
        <f>HYPERLINK("http://www.airitibooks.com/Detail/Detail?PublicationID=P20150511013","http://www.airitibooks.com/Detail/Detail?PublicationID=P20150511013")</f>
        <v>http://www.airitibooks.com/Detail/Detail?PublicationID=P20150511013</v>
      </c>
      <c r="O455" s="49"/>
    </row>
    <row r="456" spans="1:16">
      <c r="A456" s="10">
        <v>455</v>
      </c>
      <c r="B456" s="37" t="s">
        <v>2</v>
      </c>
      <c r="C456" s="37" t="s">
        <v>1544</v>
      </c>
      <c r="D456" s="38"/>
      <c r="E456" s="39" t="s">
        <v>1545</v>
      </c>
      <c r="F456" s="37" t="s">
        <v>1546</v>
      </c>
      <c r="G456" s="11">
        <v>1</v>
      </c>
      <c r="H456" s="43">
        <v>1</v>
      </c>
      <c r="I456" s="37" t="s">
        <v>1561</v>
      </c>
      <c r="J456" s="37" t="s">
        <v>1569</v>
      </c>
      <c r="K456" s="37">
        <v>2014</v>
      </c>
      <c r="L456" s="37" t="s">
        <v>1077</v>
      </c>
      <c r="M456" s="40" t="s">
        <v>1079</v>
      </c>
      <c r="N456" s="47" t="str">
        <f>HYPERLINK("http://www.airitibooks.com/Detail/Detail?PublicationID=P20150511010", "http://www.airitibooks.com/Detail/Detail?PublicationID=P20150511010")</f>
        <v>http://www.airitibooks.com/Detail/Detail?PublicationID=P20150511010</v>
      </c>
      <c r="O456" s="49"/>
    </row>
    <row r="457" spans="1:16">
      <c r="A457" s="10">
        <v>456</v>
      </c>
      <c r="B457" s="37" t="s">
        <v>2</v>
      </c>
      <c r="C457" s="37" t="s">
        <v>1547</v>
      </c>
      <c r="D457" s="38"/>
      <c r="E457" s="39" t="s">
        <v>1548</v>
      </c>
      <c r="F457" s="37" t="s">
        <v>1549</v>
      </c>
      <c r="G457" s="11">
        <v>1</v>
      </c>
      <c r="H457" s="43">
        <v>1</v>
      </c>
      <c r="I457" s="37" t="s">
        <v>1562</v>
      </c>
      <c r="J457" s="37" t="s">
        <v>1563</v>
      </c>
      <c r="K457" s="37">
        <v>2015</v>
      </c>
      <c r="L457" s="37" t="s">
        <v>1077</v>
      </c>
      <c r="M457" s="40" t="s">
        <v>1079</v>
      </c>
      <c r="N457" s="41" t="str">
        <f>HYPERLINK("http://www.airitibooks.com/Detail/Detail?PublicationID=P20150624008","http://www.airitibooks.com/Detail/Detail?PublicationID=P20150624008")</f>
        <v>http://www.airitibooks.com/Detail/Detail?PublicationID=P20150624008</v>
      </c>
      <c r="O457" s="49"/>
    </row>
    <row r="458" spans="1:16">
      <c r="A458" s="10">
        <v>457</v>
      </c>
      <c r="B458" s="37" t="s">
        <v>2</v>
      </c>
      <c r="C458" s="37" t="s">
        <v>1550</v>
      </c>
      <c r="D458" s="39" t="s">
        <v>1551</v>
      </c>
      <c r="E458" s="37"/>
      <c r="F458" s="37" t="s">
        <v>1552</v>
      </c>
      <c r="G458" s="11">
        <v>1</v>
      </c>
      <c r="H458" s="43">
        <v>1</v>
      </c>
      <c r="I458" s="37" t="s">
        <v>1564</v>
      </c>
      <c r="J458" s="37" t="s">
        <v>1565</v>
      </c>
      <c r="K458" s="37">
        <v>2013</v>
      </c>
      <c r="L458" s="37" t="s">
        <v>1077</v>
      </c>
      <c r="M458" s="40" t="s">
        <v>1079</v>
      </c>
      <c r="N458" s="41" t="str">
        <f>HYPERLINK("http://www.airitibooks.com/Detail/Detail?PublicationID=P20131202003","http://www.airitibooks.com/Detail/Detail?PublicationID=P20131202003")</f>
        <v>http://www.airitibooks.com/Detail/Detail?PublicationID=P20131202003</v>
      </c>
      <c r="O458" s="49"/>
    </row>
    <row r="459" spans="1:16">
      <c r="A459" s="10">
        <v>458</v>
      </c>
      <c r="B459" s="37" t="s">
        <v>3</v>
      </c>
      <c r="C459" s="37" t="s">
        <v>1535</v>
      </c>
      <c r="D459" s="38"/>
      <c r="E459" s="39" t="s">
        <v>1553</v>
      </c>
      <c r="F459" s="37" t="s">
        <v>1574</v>
      </c>
      <c r="G459" s="11">
        <v>1</v>
      </c>
      <c r="H459" s="43">
        <v>1</v>
      </c>
      <c r="I459" s="37" t="s">
        <v>1566</v>
      </c>
      <c r="J459" s="37" t="s">
        <v>33</v>
      </c>
      <c r="K459" s="37">
        <v>2012</v>
      </c>
      <c r="L459" s="37" t="s">
        <v>1077</v>
      </c>
      <c r="M459" s="40" t="s">
        <v>1079</v>
      </c>
      <c r="N459" s="41" t="str">
        <f>HYPERLINK("http://www.airitibooks.com/Detail/Detail?PublicationID=P20131009297","http://www.airitibooks.com/Detail/Detail?PublicationID=P20131009297")</f>
        <v>http://www.airitibooks.com/Detail/Detail?PublicationID=P20131009297</v>
      </c>
      <c r="O459" s="49"/>
    </row>
    <row r="460" spans="1:16">
      <c r="A460" s="10">
        <v>459</v>
      </c>
      <c r="B460" s="37" t="s">
        <v>2</v>
      </c>
      <c r="C460" s="37" t="s">
        <v>1550</v>
      </c>
      <c r="D460" s="38"/>
      <c r="E460" s="39" t="s">
        <v>1554</v>
      </c>
      <c r="F460" s="37" t="s">
        <v>1555</v>
      </c>
      <c r="G460" s="11">
        <v>1</v>
      </c>
      <c r="H460" s="43">
        <v>1</v>
      </c>
      <c r="I460" s="37" t="s">
        <v>1567</v>
      </c>
      <c r="J460" s="37" t="s">
        <v>1568</v>
      </c>
      <c r="K460" s="37">
        <v>2013</v>
      </c>
      <c r="L460" s="37" t="s">
        <v>1077</v>
      </c>
      <c r="M460" s="40" t="s">
        <v>1079</v>
      </c>
      <c r="N460" s="41" t="str">
        <f>HYPERLINK("http://www.airitibooks.com/Detail/Detail?PublicationID=P20150430014","http://www.airitibooks.com/Detail/Detail?PublicationID=P20150430014")</f>
        <v>http://www.airitibooks.com/Detail/Detail?PublicationID=P20150430014</v>
      </c>
      <c r="O460" s="50"/>
    </row>
    <row r="461" spans="1:16">
      <c r="G461" s="46" t="s">
        <v>1573</v>
      </c>
    </row>
  </sheetData>
  <autoFilter ref="A1:N453"/>
  <mergeCells count="1">
    <mergeCell ref="O453:O46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華藝459筆459冊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Abby</cp:lastModifiedBy>
  <dcterms:created xsi:type="dcterms:W3CDTF">2014-07-17T00:51:48Z</dcterms:created>
  <dcterms:modified xsi:type="dcterms:W3CDTF">2016-10-31T06:10:11Z</dcterms:modified>
</cp:coreProperties>
</file>